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n8\Desktop\Docs\Tournaments\Tournaments 2016\"/>
    </mc:Choice>
  </mc:AlternateContent>
  <bookViews>
    <workbookView xWindow="0" yWindow="0" windowWidth="22125" windowHeight="9135" tabRatio="1000"/>
  </bookViews>
  <sheets>
    <sheet name="Instructions" sheetId="4" r:id="rId1"/>
    <sheet name="Team" sheetId="12" r:id="rId2"/>
    <sheet name="Budget" sheetId="11" r:id="rId3"/>
    <sheet name="Training Sheet" sheetId="5" r:id="rId4"/>
    <sheet name="PHA Uniform Order" sheetId="10" r:id="rId5"/>
    <sheet name="Player &amp; Official Payments" sheetId="7" r:id="rId6"/>
    <sheet name="Income Detail" sheetId="1" r:id="rId7"/>
    <sheet name="Expense Detail" sheetId="2" r:id="rId8"/>
    <sheet name="Income Statement " sheetId="3" r:id="rId9"/>
  </sheets>
  <definedNames>
    <definedName name="_xlnm.Print_Area" localSheetId="8">'Income Statement '!$A$1:$N$67</definedName>
  </definedNames>
  <calcPr calcId="152511"/>
</workbook>
</file>

<file path=xl/calcChain.xml><?xml version="1.0" encoding="utf-8"?>
<calcChain xmlns="http://schemas.openxmlformats.org/spreadsheetml/2006/main">
  <c r="D28" i="7" l="1"/>
  <c r="D27" i="7"/>
  <c r="D31" i="7"/>
  <c r="D30" i="7"/>
  <c r="C6" i="1"/>
  <c r="C5" i="1"/>
  <c r="C6" i="2"/>
  <c r="C5" i="2"/>
  <c r="E6" i="3"/>
  <c r="E5" i="3"/>
  <c r="D4" i="7"/>
  <c r="D3" i="7"/>
  <c r="B6" i="11"/>
  <c r="B5" i="11"/>
  <c r="B7" i="5"/>
  <c r="B6" i="5"/>
  <c r="B9" i="5"/>
  <c r="B10" i="5"/>
  <c r="B11" i="5"/>
  <c r="B12" i="5"/>
  <c r="B13" i="5"/>
  <c r="B14" i="5"/>
  <c r="B15" i="5"/>
  <c r="B16" i="5"/>
  <c r="B17" i="5"/>
  <c r="B18" i="5"/>
  <c r="B19" i="5"/>
  <c r="B20" i="5"/>
  <c r="B21" i="5"/>
  <c r="B22" i="5"/>
  <c r="B23" i="5"/>
  <c r="B24" i="5"/>
  <c r="B25" i="5"/>
  <c r="B8" i="5"/>
  <c r="E10" i="12"/>
  <c r="C7" i="7" s="1"/>
  <c r="E11" i="12"/>
  <c r="B7" i="10" s="1"/>
  <c r="E12" i="12"/>
  <c r="E13" i="12"/>
  <c r="E14" i="12"/>
  <c r="C11" i="7" s="1"/>
  <c r="E15" i="12"/>
  <c r="E16" i="12"/>
  <c r="E17" i="12"/>
  <c r="E18" i="12"/>
  <c r="C15" i="7" s="1"/>
  <c r="E19" i="12"/>
  <c r="E20" i="12"/>
  <c r="E21" i="12"/>
  <c r="E22" i="12"/>
  <c r="C19" i="7" s="1"/>
  <c r="E23" i="12"/>
  <c r="E24" i="12"/>
  <c r="E25" i="12"/>
  <c r="E26" i="12"/>
  <c r="C23" i="7" s="1"/>
  <c r="E27" i="12"/>
  <c r="E28" i="12"/>
  <c r="E29" i="12"/>
  <c r="E30" i="12"/>
  <c r="A26" i="10" s="1"/>
  <c r="E31" i="12"/>
  <c r="E32" i="12"/>
  <c r="E33" i="12"/>
  <c r="E34" i="12"/>
  <c r="A30" i="10" s="1"/>
  <c r="E9" i="12"/>
  <c r="B3" i="5"/>
  <c r="B2" i="5"/>
  <c r="H40" i="3"/>
  <c r="CF5" i="10"/>
  <c r="CF6" i="10" s="1"/>
  <c r="CF7" i="10"/>
  <c r="CF8" i="10" s="1"/>
  <c r="CF9" i="10" s="1"/>
  <c r="CF10" i="10" s="1"/>
  <c r="CF11" i="10" s="1"/>
  <c r="CF12" i="10" s="1"/>
  <c r="CF13" i="10" s="1"/>
  <c r="CF14" i="10" s="1"/>
  <c r="CF15" i="10" s="1"/>
  <c r="CF16" i="10" s="1"/>
  <c r="CF17" i="10" s="1"/>
  <c r="CF18" i="10" s="1"/>
  <c r="CF19" i="10" s="1"/>
  <c r="CF20" i="10" s="1"/>
  <c r="CF21" i="10" s="1"/>
  <c r="CF22" i="10" s="1"/>
  <c r="CF23" i="10" s="1"/>
  <c r="CF24" i="10" s="1"/>
  <c r="CF25" i="10" s="1"/>
  <c r="CF26" i="10" s="1"/>
  <c r="CF27" i="10" s="1"/>
  <c r="CF28" i="10" s="1"/>
  <c r="CF29" i="10" s="1"/>
  <c r="CF30" i="10" s="1"/>
  <c r="CB5" i="10"/>
  <c r="CB6" i="10" s="1"/>
  <c r="CB7" i="10"/>
  <c r="CB8" i="10" s="1"/>
  <c r="CB9" i="10"/>
  <c r="CB10" i="10" s="1"/>
  <c r="CB11" i="10"/>
  <c r="CB12" i="10" s="1"/>
  <c r="CB13" i="10" s="1"/>
  <c r="CB14" i="10" s="1"/>
  <c r="CB15" i="10" s="1"/>
  <c r="CB16" i="10" s="1"/>
  <c r="CB17" i="10" s="1"/>
  <c r="CB18" i="10" s="1"/>
  <c r="CB19" i="10"/>
  <c r="CB20" i="10" s="1"/>
  <c r="CB21" i="10" s="1"/>
  <c r="CB22" i="10" s="1"/>
  <c r="CB23" i="10" s="1"/>
  <c r="CB24" i="10" s="1"/>
  <c r="CB25" i="10" s="1"/>
  <c r="CB26" i="10" s="1"/>
  <c r="CB27" i="10" s="1"/>
  <c r="CB28" i="10" s="1"/>
  <c r="CB29" i="10" s="1"/>
  <c r="CB30" i="10" s="1"/>
  <c r="BX5" i="10"/>
  <c r="BX6" i="10" s="1"/>
  <c r="BX7" i="10"/>
  <c r="BX8" i="10" s="1"/>
  <c r="BX9" i="10" s="1"/>
  <c r="BX10" i="10" s="1"/>
  <c r="BX11" i="10" s="1"/>
  <c r="BX12" i="10" s="1"/>
  <c r="BX13" i="10" s="1"/>
  <c r="BX14" i="10" s="1"/>
  <c r="BX15" i="10"/>
  <c r="BX16" i="10" s="1"/>
  <c r="BX17" i="10" s="1"/>
  <c r="BX18" i="10" s="1"/>
  <c r="BX19" i="10" s="1"/>
  <c r="BX20" i="10" s="1"/>
  <c r="BX21" i="10" s="1"/>
  <c r="BX22" i="10" s="1"/>
  <c r="BX23" i="10"/>
  <c r="BX24" i="10" s="1"/>
  <c r="BX25" i="10" s="1"/>
  <c r="BX26" i="10" s="1"/>
  <c r="BX27" i="10" s="1"/>
  <c r="BX28" i="10" s="1"/>
  <c r="BX29" i="10" s="1"/>
  <c r="BX30" i="10" s="1"/>
  <c r="BT5" i="10"/>
  <c r="BT6" i="10" s="1"/>
  <c r="BT7" i="10"/>
  <c r="BT8" i="10" s="1"/>
  <c r="BT9" i="10"/>
  <c r="BT10" i="10" s="1"/>
  <c r="BT11" i="10"/>
  <c r="BT12" i="10" s="1"/>
  <c r="BT13" i="10" s="1"/>
  <c r="BT14" i="10" s="1"/>
  <c r="BT15" i="10" s="1"/>
  <c r="BT16" i="10" s="1"/>
  <c r="BT17" i="10" s="1"/>
  <c r="BT18" i="10" s="1"/>
  <c r="BT19" i="10" s="1"/>
  <c r="BT20" i="10" s="1"/>
  <c r="BT21" i="10" s="1"/>
  <c r="BT22" i="10" s="1"/>
  <c r="BT23" i="10" s="1"/>
  <c r="BT24" i="10" s="1"/>
  <c r="BT25" i="10" s="1"/>
  <c r="BT26" i="10" s="1"/>
  <c r="BT27" i="10" s="1"/>
  <c r="BT28" i="10" s="1"/>
  <c r="BT29" i="10" s="1"/>
  <c r="BT30" i="10" s="1"/>
  <c r="BP5" i="10"/>
  <c r="BP6" i="10" s="1"/>
  <c r="BP7" i="10"/>
  <c r="BP8" i="10" s="1"/>
  <c r="BP9" i="10" s="1"/>
  <c r="BP10" i="10" s="1"/>
  <c r="BP11" i="10" s="1"/>
  <c r="BP12" i="10" s="1"/>
  <c r="BP13" i="10" s="1"/>
  <c r="BP14" i="10" s="1"/>
  <c r="BP15" i="10"/>
  <c r="BP16" i="10" s="1"/>
  <c r="BP17" i="10" s="1"/>
  <c r="BP18" i="10" s="1"/>
  <c r="BP19" i="10" s="1"/>
  <c r="BP20" i="10" s="1"/>
  <c r="BP21" i="10" s="1"/>
  <c r="BP22" i="10" s="1"/>
  <c r="BP23" i="10" s="1"/>
  <c r="BP24" i="10" s="1"/>
  <c r="BP25" i="10" s="1"/>
  <c r="BP26" i="10" s="1"/>
  <c r="BP27" i="10" s="1"/>
  <c r="BP28" i="10" s="1"/>
  <c r="BP29" i="10" s="1"/>
  <c r="BP30" i="10" s="1"/>
  <c r="BL5" i="10"/>
  <c r="BL6" i="10" s="1"/>
  <c r="BL7" i="10" s="1"/>
  <c r="BL8" i="10" s="1"/>
  <c r="BL9" i="10"/>
  <c r="BL10" i="10" s="1"/>
  <c r="BL11" i="10" s="1"/>
  <c r="BL12" i="10" s="1"/>
  <c r="BL13" i="10"/>
  <c r="BL14" i="10" s="1"/>
  <c r="BL15" i="10" s="1"/>
  <c r="BL16" i="10" s="1"/>
  <c r="BL17" i="10" s="1"/>
  <c r="BL18" i="10" s="1"/>
  <c r="BL19" i="10" s="1"/>
  <c r="BL20" i="10" s="1"/>
  <c r="BL21" i="10" s="1"/>
  <c r="BL22" i="10" s="1"/>
  <c r="BL23" i="10" s="1"/>
  <c r="BL24" i="10" s="1"/>
  <c r="BL25" i="10" s="1"/>
  <c r="BL26" i="10" s="1"/>
  <c r="BL27" i="10" s="1"/>
  <c r="BL28" i="10" s="1"/>
  <c r="BL29" i="10" s="1"/>
  <c r="BL30" i="10" s="1"/>
  <c r="BH5" i="10"/>
  <c r="BH6" i="10" s="1"/>
  <c r="BH7" i="10" s="1"/>
  <c r="BH8" i="10" s="1"/>
  <c r="BH9" i="10"/>
  <c r="BH10" i="10" s="1"/>
  <c r="BH11" i="10" s="1"/>
  <c r="BH12" i="10" s="1"/>
  <c r="BH13" i="10" s="1"/>
  <c r="BH14" i="10" s="1"/>
  <c r="BH15" i="10" s="1"/>
  <c r="BH16" i="10" s="1"/>
  <c r="BH17" i="10" s="1"/>
  <c r="BH18" i="10" s="1"/>
  <c r="BH19" i="10" s="1"/>
  <c r="BH20" i="10" s="1"/>
  <c r="BH21" i="10" s="1"/>
  <c r="BH22" i="10" s="1"/>
  <c r="BH23" i="10" s="1"/>
  <c r="BH24" i="10" s="1"/>
  <c r="BH25" i="10" s="1"/>
  <c r="BH26" i="10" s="1"/>
  <c r="BH27" i="10" s="1"/>
  <c r="BH28" i="10" s="1"/>
  <c r="BH29" i="10" s="1"/>
  <c r="BH30" i="10" s="1"/>
  <c r="BD5" i="10"/>
  <c r="BD6" i="10" s="1"/>
  <c r="BD7" i="10" s="1"/>
  <c r="BD8" i="10" s="1"/>
  <c r="BD9" i="10" s="1"/>
  <c r="BD10" i="10" s="1"/>
  <c r="BD11" i="10" s="1"/>
  <c r="BD12" i="10" s="1"/>
  <c r="BD13" i="10" s="1"/>
  <c r="BD14" i="10" s="1"/>
  <c r="BD15" i="10" s="1"/>
  <c r="BD16" i="10" s="1"/>
  <c r="BD17" i="10" s="1"/>
  <c r="BD18" i="10" s="1"/>
  <c r="BD19" i="10" s="1"/>
  <c r="BD20" i="10" s="1"/>
  <c r="BD21" i="10" s="1"/>
  <c r="BD22" i="10" s="1"/>
  <c r="BD23" i="10" s="1"/>
  <c r="BD24" i="10" s="1"/>
  <c r="BD25" i="10" s="1"/>
  <c r="BD26" i="10" s="1"/>
  <c r="BD27" i="10" s="1"/>
  <c r="BD28" i="10" s="1"/>
  <c r="BD29" i="10" s="1"/>
  <c r="BD30" i="10" s="1"/>
  <c r="AZ5" i="10"/>
  <c r="AZ6" i="10" s="1"/>
  <c r="AZ7" i="10" s="1"/>
  <c r="AZ8" i="10" s="1"/>
  <c r="AZ9" i="10" s="1"/>
  <c r="AZ10" i="10" s="1"/>
  <c r="AZ11" i="10" s="1"/>
  <c r="AZ12" i="10" s="1"/>
  <c r="AZ13" i="10" s="1"/>
  <c r="AZ14" i="10" s="1"/>
  <c r="AZ15" i="10" s="1"/>
  <c r="AZ16" i="10" s="1"/>
  <c r="AZ17" i="10" s="1"/>
  <c r="AZ18" i="10" s="1"/>
  <c r="AZ19" i="10" s="1"/>
  <c r="AZ20" i="10" s="1"/>
  <c r="AZ21" i="10" s="1"/>
  <c r="AZ22" i="10" s="1"/>
  <c r="AZ23" i="10" s="1"/>
  <c r="AZ24" i="10" s="1"/>
  <c r="AZ25" i="10" s="1"/>
  <c r="AZ26" i="10" s="1"/>
  <c r="AZ27" i="10" s="1"/>
  <c r="AZ28" i="10" s="1"/>
  <c r="AZ29" i="10" s="1"/>
  <c r="AZ30" i="10" s="1"/>
  <c r="AV5" i="10"/>
  <c r="AV6" i="10" s="1"/>
  <c r="AV7" i="10" s="1"/>
  <c r="AV8" i="10" s="1"/>
  <c r="AV9" i="10"/>
  <c r="AV10" i="10" s="1"/>
  <c r="AV11" i="10" s="1"/>
  <c r="AV12" i="10" s="1"/>
  <c r="AV13" i="10"/>
  <c r="AV14" i="10" s="1"/>
  <c r="AV15" i="10" s="1"/>
  <c r="AV16" i="10" s="1"/>
  <c r="AV17" i="10" s="1"/>
  <c r="AV18" i="10" s="1"/>
  <c r="AV19" i="10" s="1"/>
  <c r="AV20" i="10" s="1"/>
  <c r="AV21" i="10" s="1"/>
  <c r="AV22" i="10" s="1"/>
  <c r="AV23" i="10" s="1"/>
  <c r="AV24" i="10" s="1"/>
  <c r="AV25" i="10" s="1"/>
  <c r="AV26" i="10" s="1"/>
  <c r="AV27" i="10" s="1"/>
  <c r="AV28" i="10" s="1"/>
  <c r="AV29" i="10" s="1"/>
  <c r="AV30" i="10" s="1"/>
  <c r="AR5" i="10"/>
  <c r="AR6" i="10" s="1"/>
  <c r="AR7" i="10" s="1"/>
  <c r="AR8" i="10" s="1"/>
  <c r="AR9" i="10"/>
  <c r="AR10" i="10" s="1"/>
  <c r="AR11" i="10" s="1"/>
  <c r="AR12" i="10" s="1"/>
  <c r="AR13" i="10" s="1"/>
  <c r="AR14" i="10" s="1"/>
  <c r="AR15" i="10" s="1"/>
  <c r="AR16" i="10" s="1"/>
  <c r="AR17" i="10" s="1"/>
  <c r="AR18" i="10" s="1"/>
  <c r="AR19" i="10" s="1"/>
  <c r="AR20" i="10" s="1"/>
  <c r="AR21" i="10" s="1"/>
  <c r="AR22" i="10" s="1"/>
  <c r="AR23" i="10" s="1"/>
  <c r="AR24" i="10" s="1"/>
  <c r="AR25" i="10" s="1"/>
  <c r="AR26" i="10" s="1"/>
  <c r="AR27" i="10" s="1"/>
  <c r="AR28" i="10" s="1"/>
  <c r="AR29" i="10" s="1"/>
  <c r="AR30" i="10" s="1"/>
  <c r="AN5" i="10"/>
  <c r="AN6" i="10" s="1"/>
  <c r="AN7" i="10" s="1"/>
  <c r="AN8" i="10" s="1"/>
  <c r="AN9" i="10" s="1"/>
  <c r="AN10" i="10" s="1"/>
  <c r="AN11" i="10" s="1"/>
  <c r="AN12" i="10" s="1"/>
  <c r="AN13" i="10" s="1"/>
  <c r="AN14" i="10" s="1"/>
  <c r="AN15" i="10" s="1"/>
  <c r="AN16" i="10" s="1"/>
  <c r="AN17" i="10" s="1"/>
  <c r="AN18" i="10" s="1"/>
  <c r="AN19" i="10" s="1"/>
  <c r="AN20" i="10" s="1"/>
  <c r="AN21" i="10" s="1"/>
  <c r="AN22" i="10" s="1"/>
  <c r="AN23" i="10" s="1"/>
  <c r="AN24" i="10" s="1"/>
  <c r="AN25" i="10" s="1"/>
  <c r="AN26" i="10" s="1"/>
  <c r="AN27" i="10" s="1"/>
  <c r="AN28" i="10" s="1"/>
  <c r="AN29" i="10" s="1"/>
  <c r="AN30" i="10" s="1"/>
  <c r="AJ5" i="10"/>
  <c r="AJ6" i="10" s="1"/>
  <c r="AJ7" i="10" s="1"/>
  <c r="AJ8" i="10" s="1"/>
  <c r="AJ9" i="10" s="1"/>
  <c r="AJ10" i="10" s="1"/>
  <c r="AJ11" i="10" s="1"/>
  <c r="AJ12" i="10" s="1"/>
  <c r="AJ13" i="10" s="1"/>
  <c r="AJ14" i="10" s="1"/>
  <c r="AJ15" i="10" s="1"/>
  <c r="AJ16" i="10" s="1"/>
  <c r="AJ17" i="10" s="1"/>
  <c r="AJ18" i="10" s="1"/>
  <c r="AJ19" i="10" s="1"/>
  <c r="AJ20" i="10" s="1"/>
  <c r="AJ21" i="10" s="1"/>
  <c r="AJ22" i="10" s="1"/>
  <c r="AJ23" i="10" s="1"/>
  <c r="AJ24" i="10" s="1"/>
  <c r="AJ25" i="10" s="1"/>
  <c r="AJ26" i="10" s="1"/>
  <c r="AJ27" i="10" s="1"/>
  <c r="AJ28" i="10" s="1"/>
  <c r="AJ29" i="10" s="1"/>
  <c r="AJ30" i="10" s="1"/>
  <c r="AF5" i="10"/>
  <c r="AF6" i="10" s="1"/>
  <c r="AF7" i="10" s="1"/>
  <c r="AF8" i="10" s="1"/>
  <c r="AF9" i="10"/>
  <c r="AF10" i="10" s="1"/>
  <c r="AF11" i="10" s="1"/>
  <c r="AF12" i="10" s="1"/>
  <c r="AF13" i="10"/>
  <c r="AF14" i="10" s="1"/>
  <c r="AF15" i="10" s="1"/>
  <c r="AF16" i="10" s="1"/>
  <c r="AF17" i="10" s="1"/>
  <c r="AF18" i="10" s="1"/>
  <c r="AF19" i="10" s="1"/>
  <c r="AF20" i="10" s="1"/>
  <c r="AF21" i="10" s="1"/>
  <c r="AF22" i="10" s="1"/>
  <c r="AF23" i="10" s="1"/>
  <c r="AF24" i="10" s="1"/>
  <c r="AF25" i="10" s="1"/>
  <c r="AF26" i="10" s="1"/>
  <c r="AF27" i="10" s="1"/>
  <c r="AF28" i="10" s="1"/>
  <c r="AF29" i="10" s="1"/>
  <c r="AF30" i="10" s="1"/>
  <c r="AB5" i="10"/>
  <c r="AB6" i="10" s="1"/>
  <c r="AB7" i="10" s="1"/>
  <c r="AB8" i="10" s="1"/>
  <c r="AB9" i="10"/>
  <c r="AB10" i="10" s="1"/>
  <c r="AB11" i="10" s="1"/>
  <c r="AB12" i="10" s="1"/>
  <c r="AB13" i="10" s="1"/>
  <c r="AB14" i="10" s="1"/>
  <c r="AB15" i="10" s="1"/>
  <c r="AB16" i="10" s="1"/>
  <c r="AB17" i="10" s="1"/>
  <c r="AB18" i="10" s="1"/>
  <c r="AB19" i="10" s="1"/>
  <c r="AB20" i="10" s="1"/>
  <c r="AB21" i="10" s="1"/>
  <c r="AB22" i="10" s="1"/>
  <c r="AB23" i="10" s="1"/>
  <c r="AB24" i="10" s="1"/>
  <c r="AB25" i="10" s="1"/>
  <c r="AB26" i="10" s="1"/>
  <c r="AB27" i="10" s="1"/>
  <c r="AB28" i="10" s="1"/>
  <c r="AB29" i="10" s="1"/>
  <c r="AB30" i="10" s="1"/>
  <c r="X5" i="10"/>
  <c r="X6" i="10" s="1"/>
  <c r="X7" i="10" s="1"/>
  <c r="X8" i="10" s="1"/>
  <c r="X9" i="10" s="1"/>
  <c r="X10" i="10" s="1"/>
  <c r="X11" i="10" s="1"/>
  <c r="X12" i="10" s="1"/>
  <c r="X13" i="10" s="1"/>
  <c r="X14" i="10" s="1"/>
  <c r="X15" i="10" s="1"/>
  <c r="X16" i="10" s="1"/>
  <c r="X17" i="10" s="1"/>
  <c r="X18" i="10" s="1"/>
  <c r="X19" i="10" s="1"/>
  <c r="X20" i="10" s="1"/>
  <c r="X21" i="10" s="1"/>
  <c r="X22" i="10" s="1"/>
  <c r="X23" i="10" s="1"/>
  <c r="X24" i="10" s="1"/>
  <c r="X25" i="10" s="1"/>
  <c r="X26" i="10" s="1"/>
  <c r="X27" i="10" s="1"/>
  <c r="X28" i="10" s="1"/>
  <c r="X29" i="10" s="1"/>
  <c r="X30" i="10" s="1"/>
  <c r="T5" i="10"/>
  <c r="T6" i="10" s="1"/>
  <c r="T7" i="10" s="1"/>
  <c r="T8" i="10" s="1"/>
  <c r="T9" i="10" s="1"/>
  <c r="T10" i="10" s="1"/>
  <c r="T11" i="10" s="1"/>
  <c r="T12" i="10" s="1"/>
  <c r="T13" i="10" s="1"/>
  <c r="T14" i="10" s="1"/>
  <c r="T15" i="10" s="1"/>
  <c r="T16" i="10" s="1"/>
  <c r="T17" i="10" s="1"/>
  <c r="T18" i="10" s="1"/>
  <c r="T19" i="10" s="1"/>
  <c r="T20" i="10" s="1"/>
  <c r="T21" i="10" s="1"/>
  <c r="T22" i="10" s="1"/>
  <c r="T23" i="10" s="1"/>
  <c r="T24" i="10" s="1"/>
  <c r="T25" i="10" s="1"/>
  <c r="T26" i="10" s="1"/>
  <c r="T27" i="10" s="1"/>
  <c r="T28" i="10" s="1"/>
  <c r="T29" i="10" s="1"/>
  <c r="T30" i="10" s="1"/>
  <c r="P5" i="10"/>
  <c r="P6" i="10" s="1"/>
  <c r="P7" i="10" s="1"/>
  <c r="P8" i="10" s="1"/>
  <c r="P9" i="10" s="1"/>
  <c r="P10" i="10" s="1"/>
  <c r="P11" i="10" s="1"/>
  <c r="P12" i="10" s="1"/>
  <c r="P13" i="10" s="1"/>
  <c r="P14" i="10" s="1"/>
  <c r="P15" i="10" s="1"/>
  <c r="P16" i="10" s="1"/>
  <c r="P17" i="10" s="1"/>
  <c r="P18" i="10" s="1"/>
  <c r="P19" i="10" s="1"/>
  <c r="P20" i="10" s="1"/>
  <c r="P21" i="10" s="1"/>
  <c r="P22" i="10" s="1"/>
  <c r="P23" i="10" s="1"/>
  <c r="P24" i="10" s="1"/>
  <c r="P25" i="10" s="1"/>
  <c r="P26" i="10" s="1"/>
  <c r="P27" i="10" s="1"/>
  <c r="P28" i="10" s="1"/>
  <c r="P29" i="10" s="1"/>
  <c r="P30" i="10" s="1"/>
  <c r="L5" i="10"/>
  <c r="L6" i="10" s="1"/>
  <c r="H5" i="10"/>
  <c r="H6" i="10"/>
  <c r="H7" i="10"/>
  <c r="H8" i="10" s="1"/>
  <c r="F25" i="7"/>
  <c r="F24" i="7"/>
  <c r="F23" i="7"/>
  <c r="E25" i="7"/>
  <c r="E24" i="7"/>
  <c r="F21" i="7"/>
  <c r="F20" i="7"/>
  <c r="F17" i="7"/>
  <c r="F16" i="7"/>
  <c r="F13" i="7"/>
  <c r="F12" i="7"/>
  <c r="F9" i="7"/>
  <c r="F8" i="7"/>
  <c r="B13" i="11"/>
  <c r="B26" i="11"/>
  <c r="E23" i="7"/>
  <c r="B23" i="11"/>
  <c r="F19" i="7" s="1"/>
  <c r="B49" i="11"/>
  <c r="B19" i="11"/>
  <c r="B32" i="11" s="1"/>
  <c r="B45" i="11"/>
  <c r="E26" i="11" s="1"/>
  <c r="F26" i="11"/>
  <c r="B22" i="11" s="1"/>
  <c r="B31" i="11"/>
  <c r="B30" i="11"/>
  <c r="B29" i="11"/>
  <c r="B28" i="11"/>
  <c r="E25" i="11" s="1"/>
  <c r="B11" i="11" s="1"/>
  <c r="B27" i="11"/>
  <c r="B25" i="11"/>
  <c r="H10" i="3"/>
  <c r="H19" i="3" s="1"/>
  <c r="H28" i="3"/>
  <c r="K66" i="3"/>
  <c r="C94" i="2"/>
  <c r="H26" i="3" s="1"/>
  <c r="D94" i="2"/>
  <c r="E94" i="2"/>
  <c r="H22" i="3"/>
  <c r="F94" i="2"/>
  <c r="H23" i="3"/>
  <c r="G94" i="2"/>
  <c r="H30" i="3"/>
  <c r="H94" i="2"/>
  <c r="H29" i="3" s="1"/>
  <c r="I94" i="2"/>
  <c r="H25" i="3" s="1"/>
  <c r="J94" i="2"/>
  <c r="H27" i="3"/>
  <c r="K94" i="2"/>
  <c r="H31" i="3"/>
  <c r="L94" i="2"/>
  <c r="H32" i="3" s="1"/>
  <c r="M94" i="2"/>
  <c r="H24" i="3" s="1"/>
  <c r="C96" i="1"/>
  <c r="L96" i="1" s="1"/>
  <c r="D96" i="1"/>
  <c r="H15" i="3"/>
  <c r="E96" i="1"/>
  <c r="H14" i="3" s="1"/>
  <c r="F96" i="1"/>
  <c r="H9" i="3"/>
  <c r="G96" i="1"/>
  <c r="H13" i="3" s="1"/>
  <c r="H96" i="1"/>
  <c r="I96" i="1"/>
  <c r="H11" i="3"/>
  <c r="J96" i="1"/>
  <c r="H17" i="3" s="1"/>
  <c r="K96" i="1"/>
  <c r="H12" i="3"/>
  <c r="F26" i="7"/>
  <c r="F27" i="7"/>
  <c r="F28" i="7"/>
  <c r="F29" i="7"/>
  <c r="F30" i="7"/>
  <c r="F31" i="7"/>
  <c r="E19" i="7"/>
  <c r="E22" i="7"/>
  <c r="E8" i="7"/>
  <c r="E14" i="7"/>
  <c r="E10" i="7"/>
  <c r="E18" i="7"/>
  <c r="E6" i="7"/>
  <c r="CG5" i="10"/>
  <c r="G6" i="7" s="1"/>
  <c r="E12" i="7"/>
  <c r="E16" i="7"/>
  <c r="E20" i="7"/>
  <c r="E9" i="7"/>
  <c r="E13" i="7"/>
  <c r="E17" i="7"/>
  <c r="E21" i="7"/>
  <c r="E7" i="7"/>
  <c r="E11" i="7"/>
  <c r="E15" i="7"/>
  <c r="H16" i="3"/>
  <c r="H60" i="3"/>
  <c r="H61" i="3"/>
  <c r="D23" i="7"/>
  <c r="D25" i="7"/>
  <c r="D24" i="7"/>
  <c r="B5" i="10"/>
  <c r="B26" i="10"/>
  <c r="B18" i="10"/>
  <c r="B10" i="10"/>
  <c r="C22" i="10"/>
  <c r="C10" i="10"/>
  <c r="D11" i="12"/>
  <c r="D31" i="12"/>
  <c r="B28" i="7"/>
  <c r="D27" i="12"/>
  <c r="D23" i="12"/>
  <c r="D19" i="12"/>
  <c r="D15" i="12"/>
  <c r="D9" i="12"/>
  <c r="A5" i="10"/>
  <c r="A23" i="10"/>
  <c r="A19" i="10"/>
  <c r="A15" i="10"/>
  <c r="A11" i="10"/>
  <c r="A7" i="10"/>
  <c r="B21" i="10"/>
  <c r="B17" i="10"/>
  <c r="B13" i="10"/>
  <c r="B9" i="10"/>
  <c r="B30" i="10"/>
  <c r="B22" i="10"/>
  <c r="B14" i="10"/>
  <c r="B6" i="10"/>
  <c r="C18" i="10"/>
  <c r="C14" i="10"/>
  <c r="C6" i="10"/>
  <c r="D34" i="12"/>
  <c r="B31" i="7"/>
  <c r="D30" i="12"/>
  <c r="B27" i="7"/>
  <c r="D26" i="12"/>
  <c r="D22" i="12"/>
  <c r="D18" i="12"/>
  <c r="D14" i="12"/>
  <c r="B11" i="7" s="1"/>
  <c r="D10" i="12"/>
  <c r="A22" i="10"/>
  <c r="A18" i="10"/>
  <c r="A14" i="10"/>
  <c r="A10" i="10"/>
  <c r="A6" i="10"/>
  <c r="B24" i="10"/>
  <c r="B20" i="10"/>
  <c r="B16" i="10"/>
  <c r="B12" i="10"/>
  <c r="B8" i="10"/>
  <c r="D29" i="7"/>
  <c r="H62" i="3"/>
  <c r="B60" i="3"/>
  <c r="B23" i="7"/>
  <c r="A23" i="5"/>
  <c r="A16" i="5"/>
  <c r="B53" i="3"/>
  <c r="B16" i="7"/>
  <c r="A15" i="5"/>
  <c r="B15" i="7"/>
  <c r="B52" i="3"/>
  <c r="B43" i="3"/>
  <c r="B6" i="7"/>
  <c r="A6" i="5"/>
  <c r="A24" i="5"/>
  <c r="B61" i="3"/>
  <c r="B24" i="7"/>
  <c r="B44" i="3"/>
  <c r="B7" i="7"/>
  <c r="A7" i="5"/>
  <c r="A8" i="5"/>
  <c r="B45" i="3"/>
  <c r="B8" i="7"/>
  <c r="A11" i="5"/>
  <c r="B48" i="3"/>
  <c r="A20" i="5"/>
  <c r="B57" i="3"/>
  <c r="B20" i="7"/>
  <c r="A19" i="5"/>
  <c r="B56" i="3"/>
  <c r="B19" i="7"/>
  <c r="B49" i="3"/>
  <c r="B12" i="7"/>
  <c r="A12" i="5"/>
  <c r="H35" i="3" l="1"/>
  <c r="B24" i="11"/>
  <c r="B33" i="11" s="1"/>
  <c r="B20" i="11"/>
  <c r="L7" i="10"/>
  <c r="CG6" i="10"/>
  <c r="H37" i="3"/>
  <c r="H9" i="10"/>
  <c r="N94" i="2"/>
  <c r="B15" i="11"/>
  <c r="D26" i="7"/>
  <c r="C6" i="7"/>
  <c r="C5" i="10"/>
  <c r="B27" i="10"/>
  <c r="A27" i="10"/>
  <c r="B23" i="10"/>
  <c r="C23" i="10"/>
  <c r="C24" i="7"/>
  <c r="C19" i="10"/>
  <c r="B19" i="10"/>
  <c r="C20" i="7"/>
  <c r="C15" i="10"/>
  <c r="B15" i="10"/>
  <c r="C16" i="7"/>
  <c r="C11" i="10"/>
  <c r="B11" i="10"/>
  <c r="C12" i="7"/>
  <c r="F6" i="7"/>
  <c r="F10" i="7"/>
  <c r="F14" i="7"/>
  <c r="F18" i="7"/>
  <c r="F22" i="7"/>
  <c r="F7" i="7"/>
  <c r="F11" i="7"/>
  <c r="F15" i="7"/>
  <c r="A29" i="10"/>
  <c r="D33" i="12"/>
  <c r="B30" i="7" s="1"/>
  <c r="B29" i="10"/>
  <c r="D29" i="12"/>
  <c r="B26" i="7" s="1"/>
  <c r="A25" i="10"/>
  <c r="B25" i="10"/>
  <c r="A21" i="10"/>
  <c r="D25" i="12"/>
  <c r="C22" i="7"/>
  <c r="C21" i="10"/>
  <c r="C18" i="7"/>
  <c r="D21" i="12"/>
  <c r="A17" i="10"/>
  <c r="C17" i="10"/>
  <c r="A13" i="10"/>
  <c r="D17" i="12"/>
  <c r="C14" i="7"/>
  <c r="C13" i="10"/>
  <c r="C10" i="7"/>
  <c r="D13" i="12"/>
  <c r="A9" i="10"/>
  <c r="C9" i="10"/>
  <c r="A28" i="10"/>
  <c r="D32" i="12"/>
  <c r="B29" i="7" s="1"/>
  <c r="B28" i="10"/>
  <c r="C25" i="7"/>
  <c r="D28" i="12"/>
  <c r="C24" i="10"/>
  <c r="A24" i="10"/>
  <c r="A20" i="10"/>
  <c r="D24" i="12"/>
  <c r="C20" i="10"/>
  <c r="C21" i="7"/>
  <c r="C17" i="7"/>
  <c r="D20" i="12"/>
  <c r="C16" i="10"/>
  <c r="A16" i="10"/>
  <c r="A12" i="10"/>
  <c r="D16" i="12"/>
  <c r="C12" i="10"/>
  <c r="C13" i="7"/>
  <c r="C9" i="7"/>
  <c r="D12" i="12"/>
  <c r="C8" i="10"/>
  <c r="A8" i="10"/>
  <c r="C8" i="7"/>
  <c r="C7" i="10"/>
  <c r="D6" i="7" l="1"/>
  <c r="H6" i="7" s="1"/>
  <c r="D16" i="7"/>
  <c r="D17" i="7"/>
  <c r="D19" i="7"/>
  <c r="D14" i="7"/>
  <c r="D13" i="7"/>
  <c r="D15" i="7"/>
  <c r="D10" i="7"/>
  <c r="D21" i="7"/>
  <c r="D11" i="7"/>
  <c r="D22" i="7"/>
  <c r="D8" i="7"/>
  <c r="D7" i="7"/>
  <c r="D18" i="7"/>
  <c r="D20" i="7"/>
  <c r="D12" i="7"/>
  <c r="D9" i="7"/>
  <c r="A17" i="5"/>
  <c r="B17" i="7"/>
  <c r="B54" i="3"/>
  <c r="H10" i="10"/>
  <c r="L8" i="10"/>
  <c r="CG7" i="10"/>
  <c r="G8" i="7" s="1"/>
  <c r="B46" i="3"/>
  <c r="A9" i="5"/>
  <c r="B9" i="7"/>
  <c r="A21" i="5"/>
  <c r="B58" i="3"/>
  <c r="B21" i="7"/>
  <c r="A25" i="5"/>
  <c r="B25" i="7"/>
  <c r="B62" i="3"/>
  <c r="B47" i="3"/>
  <c r="B10" i="7"/>
  <c r="A10" i="5"/>
  <c r="B51" i="3"/>
  <c r="A14" i="5"/>
  <c r="B14" i="7"/>
  <c r="B55" i="3"/>
  <c r="A18" i="5"/>
  <c r="B18" i="7"/>
  <c r="A22" i="5"/>
  <c r="B22" i="7"/>
  <c r="B59" i="3"/>
  <c r="F32" i="7"/>
  <c r="A13" i="5"/>
  <c r="B13" i="7"/>
  <c r="B50" i="3"/>
  <c r="G7" i="7"/>
  <c r="H7" i="7" l="1"/>
  <c r="U7" i="7" s="1"/>
  <c r="I44" i="3" s="1"/>
  <c r="U6" i="7"/>
  <c r="H8" i="7"/>
  <c r="U8" i="7" s="1"/>
  <c r="I45" i="3" s="1"/>
  <c r="H11" i="10"/>
  <c r="L9" i="10"/>
  <c r="CG8" i="10"/>
  <c r="L10" i="10" l="1"/>
  <c r="CG9" i="10"/>
  <c r="G10" i="7" s="1"/>
  <c r="H10" i="7" s="1"/>
  <c r="U10" i="7" s="1"/>
  <c r="I47" i="3" s="1"/>
  <c r="H12" i="10"/>
  <c r="G9" i="7"/>
  <c r="I43" i="3"/>
  <c r="H13" i="10" l="1"/>
  <c r="H9" i="7"/>
  <c r="L11" i="10"/>
  <c r="CG10" i="10"/>
  <c r="G11" i="7" s="1"/>
  <c r="H11" i="7" s="1"/>
  <c r="U11" i="7" s="1"/>
  <c r="I48" i="3" s="1"/>
  <c r="H14" i="10" l="1"/>
  <c r="U9" i="7"/>
  <c r="L12" i="10"/>
  <c r="CG11" i="10"/>
  <c r="G12" i="7" s="1"/>
  <c r="H12" i="7" s="1"/>
  <c r="U12" i="7" s="1"/>
  <c r="I49" i="3" s="1"/>
  <c r="I46" i="3" l="1"/>
  <c r="L13" i="10"/>
  <c r="CG12" i="10"/>
  <c r="G13" i="7" s="1"/>
  <c r="H13" i="7" s="1"/>
  <c r="U13" i="7" s="1"/>
  <c r="I50" i="3" s="1"/>
  <c r="H15" i="10"/>
  <c r="L14" i="10" l="1"/>
  <c r="CG13" i="10"/>
  <c r="G14" i="7" s="1"/>
  <c r="H14" i="7" s="1"/>
  <c r="U14" i="7" s="1"/>
  <c r="I51" i="3" s="1"/>
  <c r="H16" i="10"/>
  <c r="L15" i="10" l="1"/>
  <c r="CG14" i="10"/>
  <c r="G15" i="7" s="1"/>
  <c r="H15" i="7" s="1"/>
  <c r="U15" i="7" s="1"/>
  <c r="I52" i="3" s="1"/>
  <c r="H17" i="10"/>
  <c r="H18" i="10" l="1"/>
  <c r="L16" i="10"/>
  <c r="CG15" i="10"/>
  <c r="G16" i="7" s="1"/>
  <c r="H16" i="7" s="1"/>
  <c r="U16" i="7" s="1"/>
  <c r="I53" i="3" s="1"/>
  <c r="H19" i="10" l="1"/>
  <c r="L17" i="10"/>
  <c r="CG16" i="10"/>
  <c r="G17" i="7" s="1"/>
  <c r="H17" i="7" s="1"/>
  <c r="U17" i="7" s="1"/>
  <c r="I54" i="3" s="1"/>
  <c r="L18" i="10" l="1"/>
  <c r="CG17" i="10"/>
  <c r="G18" i="7" s="1"/>
  <c r="H18" i="7" s="1"/>
  <c r="U18" i="7" s="1"/>
  <c r="I55" i="3" s="1"/>
  <c r="H20" i="10"/>
  <c r="H21" i="10" l="1"/>
  <c r="L19" i="10"/>
  <c r="CG18" i="10"/>
  <c r="G19" i="7" s="1"/>
  <c r="H19" i="7" s="1"/>
  <c r="U19" i="7" s="1"/>
  <c r="I56" i="3" s="1"/>
  <c r="L20" i="10" l="1"/>
  <c r="CG19" i="10"/>
  <c r="G20" i="7" s="1"/>
  <c r="H20" i="7" s="1"/>
  <c r="U20" i="7" s="1"/>
  <c r="I57" i="3" s="1"/>
  <c r="H22" i="10"/>
  <c r="H23" i="10" l="1"/>
  <c r="L21" i="10"/>
  <c r="CG20" i="10"/>
  <c r="G21" i="7" s="1"/>
  <c r="H21" i="7" s="1"/>
  <c r="U21" i="7" s="1"/>
  <c r="I58" i="3" s="1"/>
  <c r="L22" i="10" l="1"/>
  <c r="CG21" i="10"/>
  <c r="G22" i="7" s="1"/>
  <c r="H22" i="7" s="1"/>
  <c r="U22" i="7" s="1"/>
  <c r="I59" i="3" s="1"/>
  <c r="H24" i="10"/>
  <c r="H25" i="10" l="1"/>
  <c r="L23" i="10"/>
  <c r="CG22" i="10"/>
  <c r="G23" i="7" s="1"/>
  <c r="H23" i="7" s="1"/>
  <c r="U23" i="7" s="1"/>
  <c r="I60" i="3" s="1"/>
  <c r="K60" i="3" s="1"/>
  <c r="L24" i="10" l="1"/>
  <c r="CG23" i="10"/>
  <c r="G24" i="7" s="1"/>
  <c r="H24" i="7" s="1"/>
  <c r="U24" i="7" s="1"/>
  <c r="I61" i="3" s="1"/>
  <c r="K61" i="3" s="1"/>
  <c r="H26" i="10"/>
  <c r="H27" i="10" l="1"/>
  <c r="L25" i="10"/>
  <c r="CG24" i="10"/>
  <c r="G25" i="7" s="1"/>
  <c r="H25" i="7" s="1"/>
  <c r="U25" i="7" s="1"/>
  <c r="I62" i="3" s="1"/>
  <c r="K62" i="3" l="1"/>
  <c r="I63" i="3"/>
  <c r="L26" i="10"/>
  <c r="CG25" i="10"/>
  <c r="G26" i="7" s="1"/>
  <c r="H26" i="7" s="1"/>
  <c r="U26" i="7" s="1"/>
  <c r="H28" i="10"/>
  <c r="L27" i="10" l="1"/>
  <c r="CG26" i="10"/>
  <c r="G27" i="7" s="1"/>
  <c r="H27" i="7" s="1"/>
  <c r="U27" i="7" s="1"/>
  <c r="H56" i="3"/>
  <c r="K56" i="3" s="1"/>
  <c r="H47" i="3"/>
  <c r="K47" i="3" s="1"/>
  <c r="H48" i="3"/>
  <c r="K48" i="3" s="1"/>
  <c r="H53" i="3"/>
  <c r="K53" i="3" s="1"/>
  <c r="H55" i="3"/>
  <c r="K55" i="3" s="1"/>
  <c r="H52" i="3"/>
  <c r="K52" i="3" s="1"/>
  <c r="H46" i="3"/>
  <c r="K46" i="3" s="1"/>
  <c r="H44" i="3"/>
  <c r="K44" i="3" s="1"/>
  <c r="H45" i="3"/>
  <c r="K45" i="3" s="1"/>
  <c r="H59" i="3"/>
  <c r="K59" i="3" s="1"/>
  <c r="H43" i="3"/>
  <c r="K43" i="3" s="1"/>
  <c r="H54" i="3"/>
  <c r="K54" i="3" s="1"/>
  <c r="H50" i="3"/>
  <c r="K50" i="3" s="1"/>
  <c r="H49" i="3"/>
  <c r="K49" i="3" s="1"/>
  <c r="H57" i="3"/>
  <c r="K57" i="3" s="1"/>
  <c r="H58" i="3"/>
  <c r="K58" i="3" s="1"/>
  <c r="H51" i="3"/>
  <c r="K51" i="3" s="1"/>
  <c r="H29" i="10"/>
  <c r="H30" i="10" l="1"/>
  <c r="K65" i="3"/>
  <c r="K67" i="3" s="1"/>
  <c r="L28" i="10"/>
  <c r="CG27" i="10"/>
  <c r="G28" i="7" s="1"/>
  <c r="H28" i="7" s="1"/>
  <c r="U28" i="7" s="1"/>
  <c r="L29" i="10" l="1"/>
  <c r="CG28" i="10"/>
  <c r="G29" i="7" s="1"/>
  <c r="H29" i="7" s="1"/>
  <c r="U29" i="7" s="1"/>
  <c r="L30" i="10" l="1"/>
  <c r="CG30" i="10" s="1"/>
  <c r="CG29" i="10"/>
  <c r="G30" i="7" s="1"/>
  <c r="H30" i="7" s="1"/>
  <c r="U30" i="7" s="1"/>
  <c r="G31" i="7" l="1"/>
  <c r="CG31" i="10"/>
  <c r="H31" i="7" l="1"/>
  <c r="G32" i="7"/>
  <c r="U31" i="7" l="1"/>
  <c r="U32" i="7" s="1"/>
  <c r="H32" i="7"/>
</calcChain>
</file>

<file path=xl/sharedStrings.xml><?xml version="1.0" encoding="utf-8"?>
<sst xmlns="http://schemas.openxmlformats.org/spreadsheetml/2006/main" count="417" uniqueCount="217">
  <si>
    <t>IHNSW FINANCIAL REPORT</t>
  </si>
  <si>
    <t>INCOME</t>
  </si>
  <si>
    <t>DATE</t>
  </si>
  <si>
    <t>DETAILS</t>
  </si>
  <si>
    <t>TRYOUTS</t>
  </si>
  <si>
    <t>TRAINING</t>
  </si>
  <si>
    <t>PLAYER CONTRIBUTION</t>
  </si>
  <si>
    <t>AIRFARES</t>
  </si>
  <si>
    <t>OFFICIALS CONTRIBUTION</t>
  </si>
  <si>
    <t>INTEREST</t>
  </si>
  <si>
    <t>DONATIONS</t>
  </si>
  <si>
    <t>PLAYER</t>
  </si>
  <si>
    <t>CONTRIB</t>
  </si>
  <si>
    <t>OFFICIALS</t>
  </si>
  <si>
    <t>CABIN PARENT</t>
  </si>
  <si>
    <t>TOTAL</t>
  </si>
  <si>
    <t>EXPENSES</t>
  </si>
  <si>
    <t>ICE TIME</t>
  </si>
  <si>
    <t>ACCOMMODATION</t>
  </si>
  <si>
    <t>MEALS AND</t>
  </si>
  <si>
    <t>GROCERIES</t>
  </si>
  <si>
    <t>MEDICAL</t>
  </si>
  <si>
    <t>FEE</t>
  </si>
  <si>
    <t>IHA TOURNAMENT</t>
  </si>
  <si>
    <t>BANK CHARGES</t>
  </si>
  <si>
    <t>ENTERTAINMENT</t>
  </si>
  <si>
    <t>SUNDRY</t>
  </si>
  <si>
    <t>MOTOR VEHICLE</t>
  </si>
  <si>
    <t>petrol, hire etc</t>
  </si>
  <si>
    <t>photos etc</t>
  </si>
  <si>
    <t>EXPENSE DETAIL</t>
  </si>
  <si>
    <t>INCOME DETAIL</t>
  </si>
  <si>
    <t xml:space="preserve">INCOME &amp; EXPENSES </t>
  </si>
  <si>
    <t>NAME OF TEAM:</t>
  </si>
  <si>
    <t>YEAR:</t>
  </si>
  <si>
    <t>CABIN PARENT CONTRIBUTION</t>
  </si>
  <si>
    <t>MEALS &amp; GROCERIES</t>
  </si>
  <si>
    <t>IHA TOURNAMENT FEE</t>
  </si>
  <si>
    <t>BALANCE TO BE REFUNDED TO PLAYERS</t>
  </si>
  <si>
    <t>EXPENSES TOTAL</t>
  </si>
  <si>
    <t>INCOME TOTAL</t>
  </si>
  <si>
    <t>NUMBER OF PLAYERS IN TEAM:</t>
  </si>
  <si>
    <t>PLAYERS NAME</t>
  </si>
  <si>
    <t xml:space="preserve">REFUND </t>
  </si>
  <si>
    <t>TOTAL REFUND</t>
  </si>
  <si>
    <t>instructions: insert rows where necessary - all items are picked up automatically in the income statement</t>
  </si>
  <si>
    <t>PLAYERS REFUNDS:</t>
  </si>
  <si>
    <t>REASON</t>
  </si>
  <si>
    <t>ADJUSTMENT $</t>
  </si>
  <si>
    <t>UNIFORM</t>
  </si>
  <si>
    <t>TRAINING INCOME SHEET</t>
  </si>
  <si>
    <t>PLAYER/OFFICIAL</t>
  </si>
  <si>
    <t xml:space="preserve">TOTAL </t>
  </si>
  <si>
    <t>PAID</t>
  </si>
  <si>
    <t>PLAYER &amp; OFFICIAL PAYMENT SUMMARY</t>
  </si>
  <si>
    <t>Thankyou for taking on the role of manager.  Good luck in the tournament.</t>
  </si>
  <si>
    <t>INSTRUCTIONS</t>
  </si>
  <si>
    <t>TANGE</t>
  </si>
  <si>
    <t>Total Expenses</t>
  </si>
  <si>
    <t xml:space="preserve">NAME OF TEAM: </t>
  </si>
  <si>
    <t>Owing</t>
  </si>
  <si>
    <t>BSB</t>
  </si>
  <si>
    <t>Account Number</t>
  </si>
  <si>
    <t>Balance</t>
  </si>
  <si>
    <t>Transferred</t>
  </si>
  <si>
    <t>ICE TIME COST</t>
  </si>
  <si>
    <t>Jersey #</t>
  </si>
  <si>
    <t>TEAM MEMBER'S DETAILS</t>
  </si>
  <si>
    <t>DELETE COLUMNS NOT REQUIRED</t>
  </si>
  <si>
    <t xml:space="preserve">LAST NAME </t>
  </si>
  <si>
    <t>FIRST NAME (PREFERRED NAME FOR EMBROIDERY)</t>
  </si>
  <si>
    <t>PLAYER NUMBER OR OFFICIAL'S TITLE</t>
  </si>
  <si>
    <t>ENTER ITEM NUMBER SELECTED ACROSS EACH COLUMN :-----</t>
  </si>
  <si>
    <t xml:space="preserve">          (COL - Colour:   Enter only where a colour option is given - abreviate as necessary):-</t>
  </si>
  <si>
    <t>Manager</t>
  </si>
  <si>
    <t>Account Name:</t>
  </si>
  <si>
    <t>IHNSW JERSEY</t>
  </si>
  <si>
    <t>NAMES &amp; NUMBERS</t>
  </si>
  <si>
    <t>C's &amp; A's</t>
  </si>
  <si>
    <t>IHNSW SOCKS</t>
  </si>
  <si>
    <t>WARM UP JACKET</t>
  </si>
  <si>
    <t>WARM UP PANTS</t>
  </si>
  <si>
    <t>WARM UP SHORTS</t>
  </si>
  <si>
    <t>POLO SHIRT</t>
  </si>
  <si>
    <t>HOODIE (PULLOVER) KANGAROO POCKET</t>
  </si>
  <si>
    <t>HOODIE LADIES (PULLOVER) KANGAROO POCKET</t>
  </si>
  <si>
    <t>POLAR FLEECE HALF ZIP</t>
  </si>
  <si>
    <t>POLAR FLEECE FULL ZIP JACKET</t>
  </si>
  <si>
    <t>NEW JACKET SOFTSHELL</t>
  </si>
  <si>
    <t>CHAMBRAY SHIRT L/S</t>
  </si>
  <si>
    <t>SIGNATURE CAP VELCRO FASTENER</t>
  </si>
  <si>
    <t>BEANIE</t>
  </si>
  <si>
    <t>SPORTS BAG</t>
  </si>
  <si>
    <t>BACKPACK</t>
  </si>
  <si>
    <t>EMBROIDERY NAMES</t>
  </si>
  <si>
    <t>EMBROIDERY NUMBERS</t>
  </si>
  <si>
    <t>TOTALS</t>
  </si>
  <si>
    <t>2A</t>
  </si>
  <si>
    <t>5JA</t>
  </si>
  <si>
    <t>5PA</t>
  </si>
  <si>
    <t>7A</t>
  </si>
  <si>
    <t>8B</t>
  </si>
  <si>
    <t>10AA</t>
  </si>
  <si>
    <t>10AL</t>
  </si>
  <si>
    <t>11A</t>
  </si>
  <si>
    <t>12A</t>
  </si>
  <si>
    <t>14B</t>
  </si>
  <si>
    <t>15A</t>
  </si>
  <si>
    <t>16A</t>
  </si>
  <si>
    <t>18A</t>
  </si>
  <si>
    <t>18B</t>
  </si>
  <si>
    <t>19A</t>
  </si>
  <si>
    <t>19B</t>
  </si>
  <si>
    <t>SIZE</t>
  </si>
  <si>
    <t>COL</t>
  </si>
  <si>
    <t>QTY</t>
  </si>
  <si>
    <t>Head Coach</t>
  </si>
  <si>
    <t>Assistant Coach</t>
  </si>
  <si>
    <t>Assistant Manager</t>
  </si>
  <si>
    <t>Sports Medic</t>
  </si>
  <si>
    <t>Equpment Manager</t>
  </si>
  <si>
    <t>No.</t>
  </si>
  <si>
    <t>Coach's Levy</t>
  </si>
  <si>
    <t>Fuel</t>
  </si>
  <si>
    <t>Entertainment</t>
  </si>
  <si>
    <t>Training</t>
  </si>
  <si>
    <t>Contingency</t>
  </si>
  <si>
    <t>Entry Fee</t>
  </si>
  <si>
    <t>Meals</t>
  </si>
  <si>
    <t>Team Bus</t>
  </si>
  <si>
    <t>Van/ Trailer</t>
  </si>
  <si>
    <t>IHA Set Fee</t>
  </si>
  <si>
    <t>BUDGET</t>
  </si>
  <si>
    <t>DESCRIPTION</t>
  </si>
  <si>
    <t>TRG</t>
  </si>
  <si>
    <t>Is Coach Paid For?</t>
  </si>
  <si>
    <t>Partners (Coaches Discretion)</t>
  </si>
  <si>
    <t>Meal Allowance P/Day</t>
  </si>
  <si>
    <t>Number Of Players</t>
  </si>
  <si>
    <t>Y</t>
  </si>
  <si>
    <t>N</t>
  </si>
  <si>
    <t>Price per Litre</t>
  </si>
  <si>
    <t>Fuel Calculator Litres</t>
  </si>
  <si>
    <t>Cabin Parents Pay?</t>
  </si>
  <si>
    <t>PLAYERS</t>
  </si>
  <si>
    <t>MANAGEMENT</t>
  </si>
  <si>
    <t>Accommodation</t>
  </si>
  <si>
    <t>Airfare</t>
  </si>
  <si>
    <t>PER PLAYER BUDGET</t>
  </si>
  <si>
    <t>PLAYERS EXPENSES TOTAL</t>
  </si>
  <si>
    <t>Number of Cabin Parents Required</t>
  </si>
  <si>
    <t>Bus Fuel Tank Capacity (litres)</t>
  </si>
  <si>
    <t>Van Fuel Tank Capacity (litres)</t>
  </si>
  <si>
    <t>Coach must pay for own Uniforms.</t>
  </si>
  <si>
    <r>
      <rPr>
        <b/>
        <sz val="10"/>
        <color indexed="10"/>
        <rFont val="Arial"/>
        <family val="2"/>
      </rPr>
      <t>NOTE:</t>
    </r>
    <r>
      <rPr>
        <sz val="10"/>
        <rFont val="Arial"/>
        <family val="2"/>
      </rPr>
      <t xml:space="preserve"> </t>
    </r>
    <r>
      <rPr>
        <b/>
        <u/>
        <sz val="10"/>
        <rFont val="Arial"/>
        <family val="2"/>
      </rPr>
      <t>DO NOT COUNT</t>
    </r>
    <r>
      <rPr>
        <sz val="10"/>
        <rFont val="Arial"/>
        <family val="2"/>
      </rPr>
      <t xml:space="preserve"> Coach or Assistant Coach if being cabin parents. E.g. If 5 cabins only put 3 in number required if both Coach &amp; Assistant Coach are cabin parents.</t>
    </r>
  </si>
  <si>
    <t>Cabin Parent Payment Percentage</t>
  </si>
  <si>
    <t>Cabin Parent Payment Amount</t>
  </si>
  <si>
    <t>Total Passengers in Booking</t>
  </si>
  <si>
    <t>Total Full Days Away</t>
  </si>
  <si>
    <t>(Partners of cabin parents)</t>
  </si>
  <si>
    <t>Obtain form hire company when booking</t>
  </si>
  <si>
    <t>Best estimate</t>
  </si>
  <si>
    <t>Estimate per information below</t>
  </si>
  <si>
    <t>Number Training Sessions</t>
  </si>
  <si>
    <t>Ice Cost Per Hour</t>
  </si>
  <si>
    <t>Do not use if collecting weekly</t>
  </si>
  <si>
    <t>If draw unknown calculate at most expensive rink cost to ensure coverage</t>
  </si>
  <si>
    <t>= Manual input required in cell</t>
  </si>
  <si>
    <t>MANAGER</t>
  </si>
  <si>
    <t>HEAD COACH</t>
  </si>
  <si>
    <t>ASS. COACH</t>
  </si>
  <si>
    <t>MEDIC</t>
  </si>
  <si>
    <t>EQU. MGR</t>
  </si>
  <si>
    <t>ASS. MANAGER</t>
  </si>
  <si>
    <t>PRICE INC GST</t>
  </si>
  <si>
    <t>Estimate Fuel Tank Refills</t>
  </si>
  <si>
    <t>This report is to be used to record all income and expenses incurred by the team and is to be submitted together with all receipts, invoices, and supporting documentation to the Executive Office no later than two months from the last playing day of the Tournament.</t>
  </si>
  <si>
    <t>You are required to issue receipts for all payments made to the team and record them in both the Player &amp; Officials Payments tab and the Income Detail tab. Please update sheets regularly to keep track of all income being paid to the team.</t>
  </si>
  <si>
    <t>This report together with all supporting documentation will be kept on file for a period of 3 years. IHNSW will randomly audit reports to ensure the players monies are protected from theft.</t>
  </si>
  <si>
    <t>Only the Head Coaches expenses are to be paid for by the players and only where the coach is not a parent of a player.  If an Assistant coach is to be paid for by the team, permission must be sought in writing from IHNSW.</t>
  </si>
  <si>
    <t>Equipment Manager</t>
  </si>
  <si>
    <t>Officials Must Pay;</t>
  </si>
  <si>
    <t>Cabin Parent</t>
  </si>
  <si>
    <t>Uniform</t>
  </si>
  <si>
    <t>Head Coach (without child)</t>
  </si>
  <si>
    <t>Head Coach (with child)</t>
  </si>
  <si>
    <t>Yes</t>
  </si>
  <si>
    <t>No</t>
  </si>
  <si>
    <t>Own Cabin</t>
  </si>
  <si>
    <t>Self funded, no team funds used</t>
  </si>
  <si>
    <t>Cabin parents that are not team officials are required to contribute funds on a sliding scale, dependant on age group to cover accommodation and if flying with the team, their own airfares when the tournament is held outside of NSW.  Cabin parents pay for their own meals and are not paid for from team funds.  Where the tournament is held in NSW and parents are needed to look after the team, then cabin parents accommodation is paid for by the team (this is to ensure there is adequate supervision of players under the age of 18).  This does not apply to McKowen or Brown as the cabin parent system does not apply.</t>
  </si>
  <si>
    <t>Step 1</t>
  </si>
  <si>
    <t>Step 2</t>
  </si>
  <si>
    <t>Step 3</t>
  </si>
  <si>
    <r>
      <t xml:space="preserve">Update the prices and items in the "PHA Uniform Order" tab. Contact </t>
    </r>
    <r>
      <rPr>
        <u/>
        <sz val="10"/>
        <color indexed="30"/>
        <rFont val="Arial"/>
        <family val="2"/>
      </rPr>
      <t>ken@phapromotional.com.au</t>
    </r>
    <r>
      <rPr>
        <sz val="10"/>
        <rFont val="Arial"/>
        <family val="2"/>
      </rPr>
      <t xml:space="preserve"> for an updated order and price sheet. Once uniform quantities are entered they will automatically transfer costs to the "Player &amp; Official Payments" tab.</t>
    </r>
  </si>
  <si>
    <t>Step 4</t>
  </si>
  <si>
    <t>Using the IHNSW bank account supplied, update all payments against each player in the "Player &amp; Officials Payments" tab and also record each event in date order into the "Income Detail" tab.</t>
  </si>
  <si>
    <t>Step 5</t>
  </si>
  <si>
    <t>Record all expenses in date order into the "Expense Detail" tab.</t>
  </si>
  <si>
    <t xml:space="preserve">Step 6 </t>
  </si>
  <si>
    <t>At the completion of the tournament list any outstanding amounts against each player as well as the reason for the shortfall.</t>
  </si>
  <si>
    <t>Step 7</t>
  </si>
  <si>
    <t>Step 8</t>
  </si>
  <si>
    <r>
      <t>Obtain quotes and fill in the "Budget" tab. This information will automatically populate the required fields in the spread sheet.</t>
    </r>
    <r>
      <rPr>
        <sz val="10"/>
        <color indexed="10"/>
        <rFont val="Arial"/>
        <family val="2"/>
      </rPr>
      <t xml:space="preserve"> (Refer to managers hand book for expense requirements)</t>
    </r>
  </si>
  <si>
    <t>Any questions please contact IHNSW</t>
  </si>
  <si>
    <t>Fill in "Team" tab. This will automatically populate the other fields in the spread sheet.</t>
  </si>
  <si>
    <t>Surname</t>
  </si>
  <si>
    <t>First Name</t>
  </si>
  <si>
    <t>Air</t>
  </si>
  <si>
    <t>Saxon</t>
  </si>
  <si>
    <t xml:space="preserve">, </t>
  </si>
  <si>
    <t>YEAR</t>
  </si>
  <si>
    <t>Partner in Cabin</t>
  </si>
  <si>
    <t>IHNSW Strongly encourages the use of Electronic Funds Transfer (EFT) for all payments where possible.</t>
  </si>
  <si>
    <r>
      <t xml:space="preserve">The only exception to this rule is if the tournament is held in NSW in the u/18 age groups then officials are not required to pay accommodation </t>
    </r>
    <r>
      <rPr>
        <b/>
        <u/>
        <sz val="10"/>
        <color indexed="10"/>
        <rFont val="Arial"/>
        <family val="2"/>
      </rPr>
      <t>unless</t>
    </r>
    <r>
      <rPr>
        <sz val="10"/>
        <rFont val="Arial"/>
        <family val="2"/>
      </rPr>
      <t xml:space="preserve"> they get there own cabin.</t>
    </r>
  </si>
  <si>
    <t>You must wait a minimum 4 weeks before finalising the books to ensure that any outstanding debts or infringements that may have been incurred have time to come in.</t>
  </si>
  <si>
    <t>Pay all refunds by electronic transfer to bring the team account back to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</si>
</sst>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d/mm/yy;@"/>
    <numFmt numFmtId="165" formatCode="0.0"/>
    <numFmt numFmtId="166" formatCode="_(&quot;$&quot;* #,##0.00_);_(&quot;$&quot;* \(#,##0.00\);_(&quot;$&quot;* &quot;-&quot;??_);_(@_)"/>
    <numFmt numFmtId="167" formatCode="#,##0.00_ ;[Red]\-#,##0.00\ "/>
  </numFmts>
  <fonts count="42" x14ac:knownFonts="1">
    <font>
      <sz val="10"/>
      <name val="Arial"/>
    </font>
    <font>
      <sz val="10"/>
      <name val="Arial"/>
    </font>
    <font>
      <sz val="8"/>
      <name val="Arial"/>
      <family val="2"/>
    </font>
    <font>
      <b/>
      <sz val="10"/>
      <name val="Arial"/>
      <family val="2"/>
    </font>
    <font>
      <sz val="10"/>
      <name val="Verdana"/>
      <family val="2"/>
    </font>
    <font>
      <b/>
      <i/>
      <sz val="16"/>
      <name val="Verdana"/>
      <family val="2"/>
    </font>
    <font>
      <b/>
      <sz val="10"/>
      <name val="Verdana"/>
      <family val="2"/>
    </font>
    <font>
      <b/>
      <sz val="10"/>
      <name val="Arial"/>
      <family val="2"/>
    </font>
    <font>
      <b/>
      <sz val="14"/>
      <name val="Verdana"/>
      <family val="2"/>
    </font>
    <font>
      <b/>
      <sz val="14"/>
      <name val="Arial"/>
      <family val="2"/>
    </font>
    <font>
      <b/>
      <sz val="12"/>
      <name val="Arial"/>
      <family val="2"/>
    </font>
    <font>
      <b/>
      <sz val="16"/>
      <name val="Arial"/>
      <family val="2"/>
    </font>
    <font>
      <b/>
      <sz val="12"/>
      <name val="Verdana"/>
      <family val="2"/>
    </font>
    <font>
      <b/>
      <sz val="10"/>
      <color indexed="12"/>
      <name val="Arial"/>
      <family val="2"/>
    </font>
    <font>
      <sz val="10"/>
      <name val="Arial"/>
      <family val="2"/>
    </font>
    <font>
      <b/>
      <sz val="11"/>
      <name val="Arial"/>
      <family val="2"/>
    </font>
    <font>
      <sz val="12"/>
      <name val="Arial"/>
      <family val="2"/>
    </font>
    <font>
      <sz val="11"/>
      <color indexed="8"/>
      <name val="Calibri"/>
      <family val="2"/>
    </font>
    <font>
      <sz val="10"/>
      <name val="Arial"/>
    </font>
    <font>
      <b/>
      <sz val="16"/>
      <name val="Verdana"/>
      <family val="2"/>
    </font>
    <font>
      <b/>
      <sz val="10"/>
      <color indexed="10"/>
      <name val="Arial"/>
      <family val="2"/>
    </font>
    <font>
      <b/>
      <u/>
      <sz val="10"/>
      <name val="Arial"/>
      <family val="2"/>
    </font>
    <font>
      <sz val="10"/>
      <color indexed="10"/>
      <name val="Arial"/>
      <family val="2"/>
    </font>
    <font>
      <b/>
      <u/>
      <sz val="10"/>
      <color indexed="10"/>
      <name val="Arial"/>
      <family val="2"/>
    </font>
    <font>
      <u/>
      <sz val="10"/>
      <color indexed="30"/>
      <name val="Arial"/>
      <family val="2"/>
    </font>
    <font>
      <b/>
      <sz val="10"/>
      <color rgb="FF002060"/>
      <name val="Arial"/>
      <family val="2"/>
    </font>
    <font>
      <i/>
      <sz val="10"/>
      <color theme="3"/>
      <name val="Arial"/>
      <family val="2"/>
    </font>
    <font>
      <i/>
      <sz val="10"/>
      <color rgb="FFFF0000"/>
      <name val="Arial"/>
      <family val="2"/>
    </font>
    <font>
      <sz val="10"/>
      <color theme="3"/>
      <name val="Arial"/>
      <family val="2"/>
    </font>
    <font>
      <b/>
      <i/>
      <sz val="16"/>
      <color theme="3"/>
      <name val="Verdana"/>
      <family val="2"/>
    </font>
    <font>
      <b/>
      <sz val="10"/>
      <color theme="3"/>
      <name val="Verdana"/>
      <family val="2"/>
    </font>
    <font>
      <b/>
      <sz val="16"/>
      <color theme="3"/>
      <name val="Arial"/>
      <family val="2"/>
    </font>
    <font>
      <b/>
      <sz val="14"/>
      <color rgb="FF000000"/>
      <name val="Arial"/>
      <family val="2"/>
    </font>
    <font>
      <b/>
      <sz val="10"/>
      <color rgb="FFFF0000"/>
      <name val="Verdana"/>
      <family val="2"/>
    </font>
    <font>
      <b/>
      <sz val="10"/>
      <color rgb="FFC00000"/>
      <name val="Arial"/>
      <family val="2"/>
    </font>
    <font>
      <b/>
      <sz val="10"/>
      <color theme="3"/>
      <name val="Arial"/>
      <family val="2"/>
    </font>
    <font>
      <b/>
      <i/>
      <sz val="14"/>
      <color theme="3"/>
      <name val="Verdana"/>
      <family val="2"/>
    </font>
    <font>
      <b/>
      <sz val="14"/>
      <color theme="3"/>
      <name val="Arial"/>
      <family val="2"/>
    </font>
    <font>
      <b/>
      <i/>
      <sz val="12"/>
      <color theme="3"/>
      <name val="Verdana"/>
      <family val="2"/>
    </font>
    <font>
      <b/>
      <sz val="11"/>
      <color theme="3"/>
      <name val="Verdana"/>
      <family val="2"/>
    </font>
    <font>
      <sz val="10"/>
      <color theme="3"/>
      <name val="Verdana"/>
      <family val="2"/>
    </font>
    <font>
      <b/>
      <sz val="10"/>
      <color rgb="FFFF0000"/>
      <name val="Arial"/>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theme="9" tint="0.79998168889431442"/>
        <bgColor indexed="64"/>
      </patternFill>
    </fill>
    <fill>
      <patternFill patternType="solid">
        <fgColor rgb="FFB3EDF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99"/>
        <bgColor indexed="64"/>
      </patternFill>
    </fill>
  </fills>
  <borders count="44">
    <border>
      <left/>
      <right/>
      <top/>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dotted">
        <color indexed="64"/>
      </right>
      <top/>
      <bottom/>
      <diagonal/>
    </border>
    <border>
      <left style="dashed">
        <color indexed="64"/>
      </left>
      <right style="dash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3"/>
      </left>
      <right style="thin">
        <color theme="3"/>
      </right>
      <top style="thin">
        <color theme="3"/>
      </top>
      <bottom style="thin">
        <color theme="3"/>
      </bottom>
      <diagonal/>
    </border>
    <border>
      <left/>
      <right/>
      <top style="thin">
        <color theme="1" tint="0.34998626667073579"/>
      </top>
      <bottom style="thin">
        <color theme="1" tint="0.34998626667073579"/>
      </bottom>
      <diagonal/>
    </border>
    <border>
      <left style="dashed">
        <color theme="1" tint="0.34998626667073579"/>
      </left>
      <right style="dashed">
        <color theme="1" tint="0.34998626667073579"/>
      </right>
      <top style="thin">
        <color theme="1" tint="0.34998626667073579"/>
      </top>
      <bottom style="thin">
        <color theme="1" tint="0.34998626667073579"/>
      </bottom>
      <diagonal/>
    </border>
    <border>
      <left/>
      <right style="thin">
        <color theme="3"/>
      </right>
      <top/>
      <bottom style="thin">
        <color theme="3"/>
      </bottom>
      <diagonal/>
    </border>
    <border>
      <left style="thin">
        <color theme="3"/>
      </left>
      <right style="thin">
        <color theme="3"/>
      </right>
      <top/>
      <bottom style="thin">
        <color theme="3"/>
      </bottom>
      <diagonal/>
    </border>
    <border>
      <left/>
      <right/>
      <top style="mediumDashed">
        <color rgb="FFFF0000"/>
      </top>
      <bottom/>
      <diagonal/>
    </border>
    <border>
      <left/>
      <right/>
      <top/>
      <bottom style="mediumDashed">
        <color rgb="FFFF0000"/>
      </bottom>
      <diagonal/>
    </border>
    <border>
      <left style="mediumDashed">
        <color rgb="FFFF0000"/>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style="mediumDashed">
        <color rgb="FFFF0000"/>
      </right>
      <top/>
      <bottom style="mediumDashed">
        <color rgb="FFFF0000"/>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6">
    <xf numFmtId="0" fontId="0" fillId="0" borderId="0" xfId="0"/>
    <xf numFmtId="44" fontId="0" fillId="0" borderId="0" xfId="1" applyFont="1"/>
    <xf numFmtId="44" fontId="0" fillId="0" borderId="0" xfId="0" applyNumberFormat="1"/>
    <xf numFmtId="0" fontId="3" fillId="0" borderId="0" xfId="0" applyFont="1"/>
    <xf numFmtId="0" fontId="4" fillId="0" borderId="0" xfId="0" applyFont="1"/>
    <xf numFmtId="0" fontId="6" fillId="0" borderId="0" xfId="0" applyFont="1"/>
    <xf numFmtId="0" fontId="0" fillId="0" borderId="0" xfId="0" applyAlignment="1">
      <alignment horizontal="center"/>
    </xf>
    <xf numFmtId="44" fontId="17" fillId="0" borderId="0" xfId="1" applyFont="1"/>
    <xf numFmtId="166" fontId="0" fillId="0" borderId="0" xfId="0" applyNumberFormat="1"/>
    <xf numFmtId="166" fontId="0" fillId="0" borderId="0" xfId="0" applyNumberFormat="1" applyAlignment="1">
      <alignment vertical="center"/>
    </xf>
    <xf numFmtId="44" fontId="3" fillId="0" borderId="1" xfId="0" applyNumberFormat="1" applyFont="1" applyBorder="1"/>
    <xf numFmtId="0" fontId="25" fillId="0" borderId="0" xfId="0" applyFont="1"/>
    <xf numFmtId="0" fontId="25" fillId="0" borderId="0" xfId="0" applyFont="1" applyAlignment="1">
      <alignment vertical="center"/>
    </xf>
    <xf numFmtId="0" fontId="0" fillId="0" borderId="0" xfId="0" applyNumberFormat="1"/>
    <xf numFmtId="44" fontId="0" fillId="0" borderId="0" xfId="1" applyFont="1" applyFill="1"/>
    <xf numFmtId="44" fontId="0" fillId="0" borderId="2" xfId="1" applyFont="1" applyBorder="1" applyAlignment="1">
      <alignment vertical="center"/>
    </xf>
    <xf numFmtId="44" fontId="18" fillId="6" borderId="0" xfId="1" applyFont="1" applyFill="1" applyProtection="1">
      <protection locked="0"/>
    </xf>
    <xf numFmtId="0" fontId="26" fillId="6" borderId="2" xfId="0" applyFont="1" applyFill="1" applyBorder="1" applyAlignment="1" applyProtection="1">
      <alignment horizontal="center" vertical="center"/>
      <protection locked="0"/>
    </xf>
    <xf numFmtId="0" fontId="27" fillId="6" borderId="2" xfId="0" applyFont="1" applyFill="1" applyBorder="1" applyAlignment="1" applyProtection="1">
      <alignment horizontal="center" vertical="center"/>
      <protection locked="0"/>
    </xf>
    <xf numFmtId="44" fontId="26" fillId="6" borderId="2" xfId="1" applyFont="1" applyFill="1" applyBorder="1" applyAlignment="1" applyProtection="1">
      <alignment vertical="center"/>
      <protection locked="0"/>
    </xf>
    <xf numFmtId="9" fontId="28" fillId="6" borderId="2" xfId="2" applyFont="1"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44" fontId="18" fillId="6" borderId="2" xfId="1" applyFont="1" applyFill="1" applyBorder="1" applyAlignment="1" applyProtection="1">
      <alignment vertical="center"/>
      <protection locked="0"/>
    </xf>
    <xf numFmtId="0" fontId="28" fillId="6" borderId="2" xfId="0" applyFont="1" applyFill="1" applyBorder="1" applyAlignment="1" applyProtection="1">
      <alignment horizontal="center" vertical="center"/>
      <protection locked="0"/>
    </xf>
    <xf numFmtId="44" fontId="28" fillId="6" borderId="2" xfId="1" applyFont="1" applyFill="1" applyBorder="1" applyProtection="1">
      <protection locked="0"/>
    </xf>
    <xf numFmtId="0" fontId="28" fillId="0" borderId="2" xfId="0" applyFont="1" applyFill="1" applyBorder="1" applyAlignment="1" applyProtection="1">
      <alignment horizontal="center" vertical="center"/>
    </xf>
    <xf numFmtId="44" fontId="7" fillId="3" borderId="3" xfId="1" applyFont="1" applyFill="1" applyBorder="1" applyAlignment="1" applyProtection="1">
      <alignment vertical="center"/>
      <protection locked="0"/>
    </xf>
    <xf numFmtId="14" fontId="7" fillId="0" borderId="4" xfId="0" applyNumberFormat="1" applyFont="1" applyFill="1" applyBorder="1" applyAlignment="1" applyProtection="1">
      <alignment vertical="center"/>
      <protection locked="0"/>
    </xf>
    <xf numFmtId="44" fontId="7" fillId="3" borderId="0" xfId="1" applyFont="1" applyFill="1" applyBorder="1" applyAlignment="1" applyProtection="1">
      <alignment vertical="center"/>
      <protection locked="0"/>
    </xf>
    <xf numFmtId="14" fontId="7" fillId="0" borderId="0" xfId="0" applyNumberFormat="1" applyFont="1" applyFill="1" applyBorder="1" applyAlignment="1" applyProtection="1">
      <alignment vertical="center"/>
      <protection locked="0"/>
    </xf>
    <xf numFmtId="44" fontId="7" fillId="3" borderId="5" xfId="1" applyFont="1" applyFill="1" applyBorder="1" applyAlignment="1" applyProtection="1">
      <alignment vertical="center"/>
      <protection locked="0"/>
    </xf>
    <xf numFmtId="14" fontId="7" fillId="0" borderId="6" xfId="0" applyNumberFormat="1" applyFont="1" applyFill="1" applyBorder="1" applyAlignment="1" applyProtection="1">
      <alignment vertical="center"/>
      <protection locked="0"/>
    </xf>
    <xf numFmtId="44" fontId="7" fillId="3" borderId="7" xfId="1" applyFont="1" applyFill="1" applyBorder="1" applyAlignment="1" applyProtection="1">
      <alignment vertical="center"/>
      <protection locked="0"/>
    </xf>
    <xf numFmtId="14" fontId="7" fillId="0" borderId="8" xfId="0" applyNumberFormat="1" applyFont="1" applyFill="1" applyBorder="1" applyAlignment="1" applyProtection="1">
      <alignment vertical="center"/>
      <protection locked="0"/>
    </xf>
    <xf numFmtId="44" fontId="7" fillId="3" borderId="2" xfId="1" applyFont="1" applyFill="1" applyBorder="1" applyAlignment="1" applyProtection="1">
      <alignment vertical="center"/>
      <protection locked="0"/>
    </xf>
    <xf numFmtId="14" fontId="7" fillId="0" borderId="2" xfId="0" applyNumberFormat="1" applyFont="1" applyFill="1" applyBorder="1" applyAlignment="1" applyProtection="1">
      <alignment vertical="center"/>
      <protection locked="0"/>
    </xf>
    <xf numFmtId="14" fontId="3" fillId="0" borderId="8" xfId="0" applyNumberFormat="1" applyFont="1" applyFill="1" applyBorder="1" applyAlignment="1" applyProtection="1">
      <alignment vertical="center"/>
      <protection locked="0"/>
    </xf>
    <xf numFmtId="14" fontId="7" fillId="0" borderId="8" xfId="0" applyNumberFormat="1" applyFont="1" applyBorder="1" applyAlignment="1" applyProtection="1">
      <alignment vertical="center"/>
      <protection locked="0"/>
    </xf>
    <xf numFmtId="14" fontId="7" fillId="0" borderId="4" xfId="0" applyNumberFormat="1" applyFont="1" applyBorder="1" applyAlignment="1" applyProtection="1">
      <alignment vertical="center"/>
      <protection locked="0"/>
    </xf>
    <xf numFmtId="0" fontId="7" fillId="3" borderId="0" xfId="0" applyFont="1" applyFill="1" applyBorder="1" applyAlignment="1" applyProtection="1">
      <alignment vertical="center"/>
      <protection locked="0"/>
    </xf>
    <xf numFmtId="14" fontId="3" fillId="0" borderId="2" xfId="0" applyNumberFormat="1"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29" fillId="0" borderId="0" xfId="0" applyFont="1"/>
    <xf numFmtId="0" fontId="30" fillId="0" borderId="0" xfId="0" applyFont="1"/>
    <xf numFmtId="0" fontId="31" fillId="0" borderId="0" xfId="0" applyFont="1" applyAlignment="1">
      <alignment vertical="center"/>
    </xf>
    <xf numFmtId="0" fontId="31" fillId="0" borderId="0" xfId="0" applyFont="1" applyAlignment="1">
      <alignment horizontal="center" vertical="center"/>
    </xf>
    <xf numFmtId="0" fontId="26" fillId="6" borderId="9" xfId="1" applyNumberFormat="1" applyFont="1" applyFill="1" applyBorder="1" applyAlignment="1" applyProtection="1">
      <alignment horizontal="center" vertical="center"/>
      <protection locked="0"/>
    </xf>
    <xf numFmtId="0" fontId="6" fillId="0" borderId="10" xfId="0" applyFont="1" applyBorder="1"/>
    <xf numFmtId="44" fontId="26" fillId="6" borderId="2" xfId="1" applyFont="1" applyFill="1" applyBorder="1" applyAlignment="1" applyProtection="1">
      <alignment horizontal="center" vertical="center"/>
      <protection locked="0"/>
    </xf>
    <xf numFmtId="44" fontId="18" fillId="0" borderId="0" xfId="1" applyFont="1" applyFill="1" applyProtection="1"/>
    <xf numFmtId="0" fontId="3" fillId="7" borderId="11"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3" fillId="0" borderId="11" xfId="0" applyFont="1" applyBorder="1" applyAlignment="1" applyProtection="1">
      <alignment horizontal="left" vertical="center" wrapText="1"/>
      <protection hidden="1"/>
    </xf>
    <xf numFmtId="0" fontId="3" fillId="0" borderId="11"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protection hidden="1"/>
    </xf>
    <xf numFmtId="0" fontId="0" fillId="0" borderId="0" xfId="0" applyProtection="1">
      <protection hidden="1"/>
    </xf>
    <xf numFmtId="0" fontId="3" fillId="0" borderId="7" xfId="0" applyFont="1" applyBorder="1" applyAlignment="1" applyProtection="1">
      <alignment horizontal="left" vertical="center" wrapText="1"/>
      <protection hidden="1"/>
    </xf>
    <xf numFmtId="0" fontId="3" fillId="0" borderId="2" xfId="0" applyFont="1" applyBorder="1" applyAlignment="1" applyProtection="1">
      <alignment horizontal="center" vertical="center" wrapText="1"/>
      <protection hidden="1"/>
    </xf>
    <xf numFmtId="0" fontId="10" fillId="0" borderId="23" xfId="0" applyFont="1" applyBorder="1" applyAlignment="1" applyProtection="1">
      <alignment horizontal="left" vertical="center" wrapText="1"/>
      <protection hidden="1"/>
    </xf>
    <xf numFmtId="0" fontId="10" fillId="0" borderId="23"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protection hidden="1"/>
    </xf>
    <xf numFmtId="44" fontId="10" fillId="0" borderId="23" xfId="0" applyNumberFormat="1"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44" fontId="16" fillId="6" borderId="11" xfId="1" applyFont="1" applyFill="1" applyBorder="1" applyAlignment="1" applyProtection="1">
      <alignment vertical="center"/>
      <protection hidden="1"/>
    </xf>
    <xf numFmtId="0" fontId="10" fillId="0" borderId="24" xfId="0" applyFont="1" applyBorder="1" applyAlignment="1" applyProtection="1">
      <alignment horizontal="center" vertical="center"/>
      <protection hidden="1"/>
    </xf>
    <xf numFmtId="44" fontId="10" fillId="0" borderId="24" xfId="0" applyNumberFormat="1" applyFont="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0" fillId="0" borderId="25" xfId="0" applyFont="1" applyBorder="1" applyAlignment="1" applyProtection="1">
      <alignment horizontal="center" vertical="center"/>
      <protection hidden="1"/>
    </xf>
    <xf numFmtId="0" fontId="3" fillId="0" borderId="13" xfId="0" applyFont="1" applyBorder="1" applyAlignment="1" applyProtection="1">
      <alignment horizontal="left" vertical="center" wrapText="1"/>
      <protection hidden="1"/>
    </xf>
    <xf numFmtId="0" fontId="3" fillId="0" borderId="13"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44" fontId="10" fillId="6" borderId="11" xfId="1" applyFont="1" applyFill="1" applyBorder="1" applyAlignment="1" applyProtection="1">
      <alignment vertical="center"/>
      <protection hidden="1"/>
    </xf>
    <xf numFmtId="0" fontId="3" fillId="0" borderId="0" xfId="0" applyFont="1" applyBorder="1" applyAlignment="1" applyProtection="1">
      <alignment horizontal="left" vertical="center" wrapText="1"/>
      <protection hidden="1"/>
    </xf>
    <xf numFmtId="0" fontId="3" fillId="0" borderId="0"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0" borderId="0" xfId="0" applyAlignment="1" applyProtection="1">
      <alignment horizontal="left"/>
      <protection hidden="1"/>
    </xf>
    <xf numFmtId="0" fontId="15"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0" xfId="0" applyProtection="1">
      <protection locked="0"/>
    </xf>
    <xf numFmtId="0" fontId="10" fillId="0" borderId="24" xfId="0" applyFont="1" applyFill="1" applyBorder="1" applyAlignment="1" applyProtection="1">
      <alignment horizontal="center" vertical="center"/>
      <protection locked="0"/>
    </xf>
    <xf numFmtId="0" fontId="10" fillId="8" borderId="24" xfId="0" applyFont="1" applyFill="1" applyBorder="1" applyAlignment="1" applyProtection="1">
      <alignment horizontal="center" vertical="center"/>
      <protection locked="0"/>
    </xf>
    <xf numFmtId="165" fontId="10" fillId="0" borderId="23" xfId="0" applyNumberFormat="1" applyFont="1" applyBorder="1" applyAlignment="1" applyProtection="1">
      <alignment horizontal="center" vertical="center"/>
      <protection locked="0"/>
    </xf>
    <xf numFmtId="165" fontId="10" fillId="0" borderId="24"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65" fontId="10" fillId="0" borderId="25" xfId="0" applyNumberFormat="1" applyFont="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8" fillId="0" borderId="0" xfId="0" applyFont="1" applyAlignment="1" applyProtection="1">
      <alignment vertical="center"/>
      <protection hidden="1"/>
    </xf>
    <xf numFmtId="0" fontId="7"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11" xfId="0" applyFont="1" applyBorder="1" applyAlignment="1" applyProtection="1">
      <alignment vertical="center"/>
      <protection hidden="1"/>
    </xf>
    <xf numFmtId="0" fontId="8" fillId="0" borderId="2" xfId="0" applyFont="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8" xfId="0" applyFont="1" applyBorder="1" applyAlignment="1" applyProtection="1">
      <alignment vertical="center"/>
      <protection hidden="1"/>
    </xf>
    <xf numFmtId="0" fontId="32" fillId="0" borderId="11" xfId="0" applyFont="1" applyBorder="1" applyAlignment="1" applyProtection="1">
      <alignment horizontal="left" vertical="center" wrapText="1"/>
      <protection hidden="1"/>
    </xf>
    <xf numFmtId="0" fontId="32" fillId="0" borderId="8" xfId="0" applyFont="1" applyBorder="1" applyAlignment="1" applyProtection="1">
      <alignment horizontal="center" vertical="center" wrapText="1"/>
      <protection hidden="1"/>
    </xf>
    <xf numFmtId="44" fontId="7" fillId="0" borderId="8" xfId="1" applyFont="1" applyBorder="1" applyAlignment="1" applyProtection="1">
      <alignment vertical="center"/>
      <protection hidden="1"/>
    </xf>
    <xf numFmtId="44" fontId="7" fillId="0" borderId="11" xfId="1" applyFont="1" applyBorder="1" applyAlignment="1" applyProtection="1">
      <alignment vertical="center"/>
      <protection hidden="1"/>
    </xf>
    <xf numFmtId="44" fontId="7" fillId="4" borderId="0" xfId="1" applyFont="1" applyFill="1" applyBorder="1" applyAlignment="1" applyProtection="1">
      <alignment vertical="center"/>
      <protection hidden="1"/>
    </xf>
    <xf numFmtId="40" fontId="7" fillId="2" borderId="4" xfId="1" applyNumberFormat="1" applyFont="1" applyFill="1" applyBorder="1" applyAlignment="1" applyProtection="1">
      <alignment vertical="center"/>
      <protection hidden="1"/>
    </xf>
    <xf numFmtId="44" fontId="7" fillId="4" borderId="2" xfId="1" applyFont="1" applyFill="1" applyBorder="1" applyAlignment="1" applyProtection="1">
      <alignment vertical="center"/>
      <protection hidden="1"/>
    </xf>
    <xf numFmtId="40" fontId="7" fillId="2" borderId="8" xfId="1" applyNumberFormat="1" applyFont="1" applyFill="1" applyBorder="1" applyAlignment="1" applyProtection="1">
      <alignment vertical="center"/>
      <protection hidden="1"/>
    </xf>
    <xf numFmtId="0" fontId="33" fillId="0" borderId="0" xfId="0" applyFont="1" applyAlignment="1" applyProtection="1">
      <alignment horizontal="center" vertical="center"/>
      <protection hidden="1"/>
    </xf>
    <xf numFmtId="0" fontId="14" fillId="0" borderId="0" xfId="0" applyFont="1" applyAlignment="1" applyProtection="1">
      <alignment vertical="center"/>
      <protection hidden="1"/>
    </xf>
    <xf numFmtId="44" fontId="0" fillId="0" borderId="0" xfId="1" applyFont="1" applyAlignment="1" applyProtection="1">
      <alignment vertical="center"/>
      <protection hidden="1"/>
    </xf>
    <xf numFmtId="44" fontId="0" fillId="0" borderId="0" xfId="0" applyNumberFormat="1" applyAlignment="1" applyProtection="1">
      <alignment vertical="center"/>
      <protection hidden="1"/>
    </xf>
    <xf numFmtId="44" fontId="3" fillId="0" borderId="8" xfId="1" applyFont="1" applyBorder="1" applyAlignment="1" applyProtection="1">
      <alignment vertical="center"/>
      <protection hidden="1"/>
    </xf>
    <xf numFmtId="40" fontId="7" fillId="2" borderId="8" xfId="0" applyNumberFormat="1" applyFont="1" applyFill="1" applyBorder="1" applyAlignment="1" applyProtection="1">
      <alignment vertical="center"/>
      <protection hidden="1"/>
    </xf>
    <xf numFmtId="167" fontId="0" fillId="0" borderId="0" xfId="0" applyNumberFormat="1" applyAlignment="1" applyProtection="1">
      <alignment vertical="center"/>
      <protection hidden="1"/>
    </xf>
    <xf numFmtId="0" fontId="9" fillId="0" borderId="15" xfId="0" applyFont="1" applyFill="1" applyBorder="1" applyAlignment="1" applyProtection="1">
      <alignment horizontal="center" vertical="center"/>
      <protection hidden="1"/>
    </xf>
    <xf numFmtId="44" fontId="7" fillId="9" borderId="14" xfId="1"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11" xfId="0" applyFont="1" applyFill="1" applyBorder="1" applyAlignment="1" applyProtection="1">
      <alignment horizontal="center" vertical="center"/>
      <protection hidden="1"/>
    </xf>
    <xf numFmtId="44" fontId="7" fillId="9" borderId="12" xfId="1" applyFont="1" applyFill="1" applyBorder="1" applyAlignment="1" applyProtection="1">
      <alignment vertical="center"/>
      <protection hidden="1"/>
    </xf>
    <xf numFmtId="44" fontId="14" fillId="0" borderId="0" xfId="0" applyNumberFormat="1" applyFont="1" applyAlignment="1" applyProtection="1">
      <alignment vertical="center"/>
      <protection hidden="1"/>
    </xf>
    <xf numFmtId="44" fontId="7" fillId="4" borderId="8" xfId="1" applyFont="1" applyFill="1" applyBorder="1" applyAlignment="1" applyProtection="1">
      <alignment vertical="center"/>
      <protection hidden="1"/>
    </xf>
    <xf numFmtId="40" fontId="7" fillId="2" borderId="11" xfId="1" applyNumberFormat="1" applyFont="1" applyFill="1" applyBorder="1" applyAlignment="1" applyProtection="1">
      <alignment vertical="center"/>
      <protection hidden="1"/>
    </xf>
    <xf numFmtId="44" fontId="7" fillId="9" borderId="15" xfId="1" applyFont="1" applyFill="1" applyBorder="1" applyAlignment="1" applyProtection="1">
      <alignment vertical="center"/>
      <protection hidden="1"/>
    </xf>
    <xf numFmtId="44" fontId="13" fillId="0" borderId="11" xfId="1" applyFont="1" applyBorder="1" applyAlignment="1" applyProtection="1">
      <alignment vertical="center"/>
      <protection hidden="1"/>
    </xf>
    <xf numFmtId="44" fontId="34" fillId="0" borderId="2" xfId="1" applyFont="1" applyBorder="1" applyAlignment="1" applyProtection="1">
      <alignment vertical="center"/>
      <protection hidden="1"/>
    </xf>
    <xf numFmtId="0" fontId="7" fillId="0" borderId="7" xfId="0" applyFont="1" applyBorder="1" applyAlignment="1" applyProtection="1">
      <alignment vertical="center"/>
      <protection hidden="1"/>
    </xf>
    <xf numFmtId="0" fontId="7" fillId="0" borderId="8" xfId="0" applyFont="1" applyBorder="1" applyAlignment="1" applyProtection="1">
      <alignment vertical="center"/>
      <protection hidden="1"/>
    </xf>
    <xf numFmtId="44" fontId="7" fillId="0" borderId="2" xfId="1" applyFont="1" applyBorder="1" applyAlignment="1" applyProtection="1">
      <alignment vertical="center"/>
      <protection hidden="1"/>
    </xf>
    <xf numFmtId="0" fontId="7" fillId="0" borderId="2" xfId="0" applyFont="1" applyBorder="1" applyAlignment="1" applyProtection="1">
      <alignment vertical="center"/>
      <protection hidden="1"/>
    </xf>
    <xf numFmtId="44" fontId="7" fillId="0" borderId="8" xfId="0" applyNumberFormat="1" applyFont="1" applyBorder="1" applyAlignment="1" applyProtection="1">
      <alignment vertical="center"/>
      <protection hidden="1"/>
    </xf>
    <xf numFmtId="0" fontId="4" fillId="0" borderId="0" xfId="0" applyFont="1" applyAlignment="1" applyProtection="1">
      <alignment horizontal="center" vertical="center"/>
      <protection hidden="1"/>
    </xf>
    <xf numFmtId="0" fontId="3" fillId="0" borderId="0" xfId="0" applyFont="1" applyProtection="1">
      <protection hidden="1"/>
    </xf>
    <xf numFmtId="44" fontId="0" fillId="0" borderId="0" xfId="0" applyNumberFormat="1" applyProtection="1">
      <protection hidden="1"/>
    </xf>
    <xf numFmtId="0" fontId="35" fillId="0" borderId="0" xfId="0" applyFont="1" applyAlignment="1" applyProtection="1">
      <alignment horizontal="center" vertical="center"/>
      <protection hidden="1"/>
    </xf>
    <xf numFmtId="0" fontId="14" fillId="0" borderId="0" xfId="0" applyFont="1" applyProtection="1">
      <protection hidden="1"/>
    </xf>
    <xf numFmtId="44" fontId="4" fillId="0" borderId="0" xfId="0" applyNumberFormat="1" applyFont="1" applyProtection="1">
      <protection hidden="1"/>
    </xf>
    <xf numFmtId="0" fontId="4" fillId="0" borderId="0" xfId="0" applyFont="1" applyProtection="1">
      <protection hidden="1"/>
    </xf>
    <xf numFmtId="44" fontId="4" fillId="0" borderId="0" xfId="1" applyFont="1" applyProtection="1">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center"/>
      <protection hidden="1"/>
    </xf>
    <xf numFmtId="0" fontId="14" fillId="0" borderId="0" xfId="0" applyFont="1"/>
    <xf numFmtId="0" fontId="14" fillId="0" borderId="0" xfId="0" applyFont="1" applyAlignment="1">
      <alignment horizontal="left" wrapText="1"/>
    </xf>
    <xf numFmtId="0" fontId="14" fillId="0" borderId="26" xfId="0" applyFont="1" applyBorder="1" applyAlignment="1">
      <alignment horizontal="center"/>
    </xf>
    <xf numFmtId="0" fontId="14" fillId="10" borderId="26" xfId="0" applyFont="1" applyFill="1" applyBorder="1" applyAlignment="1">
      <alignment horizontal="center"/>
    </xf>
    <xf numFmtId="0" fontId="14" fillId="0" borderId="0" xfId="0" applyFont="1" applyAlignment="1">
      <alignment wrapText="1"/>
    </xf>
    <xf numFmtId="0" fontId="5" fillId="0" borderId="0" xfId="0" applyFont="1" applyAlignment="1" applyProtection="1">
      <alignment vertical="center"/>
      <protection hidden="1"/>
    </xf>
    <xf numFmtId="0" fontId="3" fillId="0" borderId="0" xfId="0" applyFont="1" applyAlignment="1" applyProtection="1">
      <alignment vertical="center"/>
      <protection hidden="1"/>
    </xf>
    <xf numFmtId="44" fontId="6" fillId="0" borderId="0" xfId="0" applyNumberFormat="1" applyFont="1" applyAlignment="1" applyProtection="1">
      <alignment vertical="center"/>
      <protection hidden="1"/>
    </xf>
    <xf numFmtId="44" fontId="6" fillId="0" borderId="2" xfId="0" applyNumberFormat="1" applyFont="1" applyBorder="1" applyAlignment="1" applyProtection="1">
      <alignment vertical="center"/>
      <protection hidden="1"/>
    </xf>
    <xf numFmtId="44" fontId="6" fillId="0" borderId="16" xfId="0" applyNumberFormat="1" applyFont="1" applyBorder="1" applyAlignment="1" applyProtection="1">
      <alignment vertical="center"/>
      <protection hidden="1"/>
    </xf>
    <xf numFmtId="44" fontId="35" fillId="0" borderId="0" xfId="0" applyNumberFormat="1" applyFont="1" applyAlignment="1" applyProtection="1">
      <alignment vertical="center"/>
      <protection hidden="1"/>
    </xf>
    <xf numFmtId="44" fontId="3" fillId="0" borderId="0" xfId="0" applyNumberFormat="1" applyFont="1" applyAlignment="1" applyProtection="1">
      <alignment vertical="center"/>
      <protection hidden="1"/>
    </xf>
    <xf numFmtId="0" fontId="6" fillId="0" borderId="0" xfId="0" applyFont="1" applyAlignment="1" applyProtection="1">
      <alignment horizontal="right" vertical="center"/>
      <protection hidden="1"/>
    </xf>
    <xf numFmtId="44" fontId="4" fillId="0" borderId="0" xfId="0" applyNumberFormat="1" applyFont="1" applyAlignment="1" applyProtection="1">
      <alignment vertical="center"/>
      <protection hidden="1"/>
    </xf>
    <xf numFmtId="0" fontId="4" fillId="0" borderId="0" xfId="0" applyFont="1" applyAlignment="1" applyProtection="1">
      <alignment vertical="center"/>
      <protection hidden="1"/>
    </xf>
    <xf numFmtId="0" fontId="4" fillId="0" borderId="17" xfId="0" applyFont="1" applyBorder="1" applyAlignment="1" applyProtection="1">
      <alignment horizontal="center" vertical="center"/>
      <protection hidden="1"/>
    </xf>
    <xf numFmtId="44" fontId="4" fillId="0" borderId="0" xfId="1" applyNumberFormat="1" applyFont="1" applyAlignment="1" applyProtection="1">
      <alignment vertical="center"/>
      <protection hidden="1"/>
    </xf>
    <xf numFmtId="44" fontId="4" fillId="0" borderId="0" xfId="1" applyFont="1" applyAlignment="1" applyProtection="1">
      <alignment vertical="center"/>
      <protection hidden="1"/>
    </xf>
    <xf numFmtId="0" fontId="0" fillId="0" borderId="0" xfId="0" applyBorder="1" applyAlignment="1" applyProtection="1">
      <alignment vertical="center"/>
      <protection hidden="1"/>
    </xf>
    <xf numFmtId="44" fontId="4" fillId="3" borderId="0" xfId="1" applyFont="1" applyFill="1" applyAlignment="1" applyProtection="1">
      <alignment vertical="center"/>
      <protection hidden="1"/>
    </xf>
    <xf numFmtId="44" fontId="4" fillId="5" borderId="0" xfId="1" applyNumberFormat="1" applyFont="1" applyFill="1" applyAlignment="1" applyProtection="1">
      <alignment vertical="center"/>
      <protection hidden="1"/>
    </xf>
    <xf numFmtId="0" fontId="15" fillId="0" borderId="2" xfId="0" applyFont="1" applyBorder="1" applyAlignment="1" applyProtection="1">
      <alignment horizontal="center" vertical="center"/>
      <protection locked="0"/>
    </xf>
    <xf numFmtId="0" fontId="10" fillId="0" borderId="0" xfId="0" applyFont="1" applyAlignment="1" applyProtection="1">
      <alignment vertical="center"/>
      <protection hidden="1"/>
    </xf>
    <xf numFmtId="0" fontId="7" fillId="0" borderId="0" xfId="0" applyFont="1" applyAlignment="1" applyProtection="1">
      <alignment horizontal="center" vertical="center"/>
      <protection hidden="1"/>
    </xf>
    <xf numFmtId="0" fontId="12" fillId="0" borderId="11" xfId="0" applyFont="1" applyBorder="1" applyAlignment="1" applyProtection="1">
      <alignment horizontal="center" vertical="center"/>
      <protection hidden="1"/>
    </xf>
    <xf numFmtId="164" fontId="6" fillId="0" borderId="11" xfId="0" applyNumberFormat="1" applyFont="1" applyFill="1" applyBorder="1" applyAlignment="1" applyProtection="1">
      <alignment vertical="center"/>
      <protection hidden="1"/>
    </xf>
    <xf numFmtId="0" fontId="7" fillId="0" borderId="11" xfId="1" applyNumberFormat="1" applyFont="1" applyFill="1" applyBorder="1" applyAlignment="1" applyProtection="1">
      <alignment horizontal="center" vertical="center"/>
      <protection hidden="1"/>
    </xf>
    <xf numFmtId="0" fontId="10" fillId="0" borderId="12" xfId="0" applyFont="1" applyBorder="1" applyAlignment="1" applyProtection="1">
      <alignment horizontal="right" vertical="center"/>
      <protection hidden="1"/>
    </xf>
    <xf numFmtId="44" fontId="7" fillId="0" borderId="11" xfId="1" applyFont="1" applyBorder="1" applyAlignment="1" applyProtection="1">
      <alignment vertical="center"/>
      <protection locked="0"/>
    </xf>
    <xf numFmtId="0" fontId="32" fillId="10" borderId="11" xfId="0" applyFont="1" applyFill="1" applyBorder="1" applyAlignment="1" applyProtection="1">
      <alignment horizontal="left" vertical="center" wrapText="1"/>
      <protection locked="0"/>
    </xf>
    <xf numFmtId="0" fontId="7" fillId="10" borderId="11" xfId="1" applyNumberFormat="1" applyFont="1" applyFill="1" applyBorder="1" applyAlignment="1" applyProtection="1">
      <alignment horizontal="center" vertical="center"/>
      <protection locked="0"/>
    </xf>
    <xf numFmtId="164" fontId="6" fillId="10" borderId="11" xfId="0" applyNumberFormat="1" applyFont="1" applyFill="1" applyBorder="1" applyAlignment="1" applyProtection="1">
      <alignment vertical="center"/>
      <protection locked="0"/>
    </xf>
    <xf numFmtId="164" fontId="6" fillId="10" borderId="2" xfId="0" applyNumberFormat="1" applyFont="1" applyFill="1" applyBorder="1" applyAlignment="1" applyProtection="1">
      <alignment vertical="center"/>
      <protection locked="0"/>
    </xf>
    <xf numFmtId="44" fontId="3" fillId="10" borderId="11" xfId="1" applyFont="1" applyFill="1" applyBorder="1" applyAlignment="1" applyProtection="1">
      <alignment horizontal="center" vertical="center"/>
      <protection locked="0"/>
    </xf>
    <xf numFmtId="44" fontId="7" fillId="10" borderId="2" xfId="1" applyFont="1" applyFill="1" applyBorder="1" applyAlignment="1" applyProtection="1">
      <alignment vertical="center"/>
      <protection locked="0"/>
    </xf>
    <xf numFmtId="44" fontId="7" fillId="10" borderId="11" xfId="1" applyFont="1" applyFill="1" applyBorder="1" applyAlignment="1" applyProtection="1">
      <alignment vertical="center"/>
      <protection locked="0"/>
    </xf>
    <xf numFmtId="0" fontId="7" fillId="10" borderId="8" xfId="0" applyFont="1" applyFill="1" applyBorder="1" applyAlignment="1" applyProtection="1">
      <alignment vertical="center"/>
      <protection locked="0"/>
    </xf>
    <xf numFmtId="44" fontId="7" fillId="10" borderId="11" xfId="1" applyFont="1" applyFill="1" applyBorder="1" applyAlignment="1" applyProtection="1">
      <alignment vertical="center"/>
      <protection hidden="1"/>
    </xf>
    <xf numFmtId="0" fontId="29" fillId="0" borderId="0" xfId="0" applyFont="1" applyProtection="1">
      <protection hidden="1"/>
    </xf>
    <xf numFmtId="0" fontId="30" fillId="0" borderId="0" xfId="0" applyFont="1" applyProtection="1">
      <protection hidden="1"/>
    </xf>
    <xf numFmtId="0" fontId="36" fillId="0" borderId="0" xfId="0" applyFont="1" applyProtection="1">
      <protection hidden="1"/>
    </xf>
    <xf numFmtId="0" fontId="37" fillId="10" borderId="0" xfId="0" applyFont="1" applyFill="1" applyAlignment="1" applyProtection="1">
      <alignment horizontal="center" vertical="center"/>
      <protection hidden="1"/>
    </xf>
    <xf numFmtId="0" fontId="31" fillId="0" borderId="0" xfId="0" applyFont="1" applyAlignment="1" applyProtection="1">
      <alignment vertical="center"/>
      <protection hidden="1"/>
    </xf>
    <xf numFmtId="0" fontId="38" fillId="0" borderId="0" xfId="0" applyFont="1" applyProtection="1">
      <protection hidden="1"/>
    </xf>
    <xf numFmtId="0" fontId="39" fillId="0" borderId="0" xfId="0" applyFont="1" applyAlignment="1" applyProtection="1">
      <alignment horizontal="center"/>
      <protection hidden="1"/>
    </xf>
    <xf numFmtId="0" fontId="40" fillId="0" borderId="27" xfId="0" applyFont="1" applyBorder="1" applyProtection="1">
      <protection hidden="1"/>
    </xf>
    <xf numFmtId="0" fontId="4" fillId="10" borderId="7"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44" fontId="4" fillId="10" borderId="8" xfId="1" applyFont="1" applyFill="1" applyBorder="1" applyAlignment="1" applyProtection="1">
      <alignment horizontal="center" vertical="center"/>
      <protection locked="0"/>
    </xf>
    <xf numFmtId="0" fontId="4" fillId="10" borderId="18" xfId="0" applyFont="1" applyFill="1" applyBorder="1" applyAlignment="1" applyProtection="1">
      <alignment vertical="center"/>
      <protection locked="0"/>
    </xf>
    <xf numFmtId="44" fontId="6" fillId="0" borderId="0" xfId="1" applyFont="1" applyAlignment="1" applyProtection="1">
      <alignment horizontal="center"/>
      <protection hidden="1"/>
    </xf>
    <xf numFmtId="49" fontId="6" fillId="0" borderId="0" xfId="1" applyNumberFormat="1" applyFont="1" applyAlignment="1" applyProtection="1">
      <alignment horizontal="center"/>
      <protection hidden="1"/>
    </xf>
    <xf numFmtId="0" fontId="4" fillId="0" borderId="5" xfId="0" applyFont="1" applyBorder="1" applyAlignment="1" applyProtection="1">
      <alignment horizontal="center"/>
      <protection hidden="1"/>
    </xf>
    <xf numFmtId="0" fontId="4" fillId="0" borderId="14" xfId="0" applyFont="1" applyBorder="1" applyAlignment="1" applyProtection="1">
      <alignment horizontal="center"/>
      <protection hidden="1"/>
    </xf>
    <xf numFmtId="44" fontId="4" fillId="0" borderId="13" xfId="1" applyFont="1" applyBorder="1" applyAlignment="1" applyProtection="1">
      <alignment horizontal="center"/>
      <protection hidden="1"/>
    </xf>
    <xf numFmtId="44" fontId="4" fillId="0" borderId="14" xfId="1" applyFont="1" applyBorder="1" applyAlignment="1" applyProtection="1">
      <alignment horizontal="center"/>
      <protection hidden="1"/>
    </xf>
    <xf numFmtId="44" fontId="4" fillId="0" borderId="6" xfId="1"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15" xfId="0" applyFont="1" applyBorder="1" applyAlignment="1" applyProtection="1">
      <alignment horizontal="center"/>
      <protection hidden="1"/>
    </xf>
    <xf numFmtId="44" fontId="4" fillId="0" borderId="9" xfId="1" applyFont="1" applyBorder="1" applyAlignment="1" applyProtection="1">
      <alignment horizontal="center"/>
      <protection hidden="1"/>
    </xf>
    <xf numFmtId="44" fontId="4" fillId="0" borderId="15" xfId="1" applyFont="1" applyBorder="1" applyAlignment="1" applyProtection="1">
      <alignment horizontal="center"/>
      <protection hidden="1"/>
    </xf>
    <xf numFmtId="44" fontId="4" fillId="0" borderId="20" xfId="1" applyFont="1" applyBorder="1" applyAlignment="1" applyProtection="1">
      <alignment horizontal="center"/>
      <protection hidden="1"/>
    </xf>
    <xf numFmtId="0" fontId="4" fillId="0" borderId="15" xfId="0" applyFont="1" applyBorder="1" applyProtection="1">
      <protection hidden="1"/>
    </xf>
    <xf numFmtId="0" fontId="4" fillId="0" borderId="11" xfId="0" applyFont="1" applyBorder="1" applyAlignment="1" applyProtection="1">
      <alignment horizontal="right"/>
      <protection hidden="1"/>
    </xf>
    <xf numFmtId="44" fontId="4" fillId="0" borderId="2" xfId="1" applyFont="1" applyBorder="1" applyProtection="1">
      <protection hidden="1"/>
    </xf>
    <xf numFmtId="14" fontId="0" fillId="3" borderId="12" xfId="0" applyNumberFormat="1" applyFill="1" applyBorder="1" applyProtection="1">
      <protection locked="0"/>
    </xf>
    <xf numFmtId="0" fontId="4" fillId="3" borderId="12" xfId="0" applyFont="1" applyFill="1" applyBorder="1" applyProtection="1">
      <protection locked="0"/>
    </xf>
    <xf numFmtId="44" fontId="4" fillId="11" borderId="0" xfId="1" applyFont="1" applyFill="1" applyBorder="1" applyAlignment="1" applyProtection="1">
      <alignment horizontal="center"/>
      <protection locked="0"/>
    </xf>
    <xf numFmtId="44" fontId="4" fillId="3" borderId="12" xfId="1" applyFont="1" applyFill="1" applyBorder="1" applyAlignment="1" applyProtection="1">
      <alignment horizontal="center"/>
      <protection locked="0"/>
    </xf>
    <xf numFmtId="44" fontId="4" fillId="3" borderId="4" xfId="1" applyFont="1" applyFill="1" applyBorder="1" applyAlignment="1" applyProtection="1">
      <alignment horizontal="center"/>
      <protection locked="0"/>
    </xf>
    <xf numFmtId="44" fontId="4" fillId="11" borderId="0" xfId="1" applyFont="1" applyFill="1" applyBorder="1" applyProtection="1">
      <protection locked="0"/>
    </xf>
    <xf numFmtId="44" fontId="4" fillId="3" borderId="12" xfId="1" applyFont="1" applyFill="1" applyBorder="1" applyProtection="1">
      <protection locked="0"/>
    </xf>
    <xf numFmtId="44" fontId="4" fillId="3" borderId="4" xfId="1" applyFont="1" applyFill="1" applyBorder="1" applyProtection="1">
      <protection locked="0"/>
    </xf>
    <xf numFmtId="14" fontId="4" fillId="3" borderId="12" xfId="0" applyNumberFormat="1" applyFont="1" applyFill="1" applyBorder="1" applyProtection="1">
      <protection locked="0"/>
    </xf>
    <xf numFmtId="44" fontId="4" fillId="11" borderId="12" xfId="1" applyFont="1" applyFill="1" applyBorder="1" applyProtection="1">
      <protection locked="0"/>
    </xf>
    <xf numFmtId="0" fontId="4" fillId="11" borderId="12" xfId="0" applyFont="1" applyFill="1" applyBorder="1" applyProtection="1">
      <protection locked="0"/>
    </xf>
    <xf numFmtId="44" fontId="0" fillId="0" borderId="0" xfId="1" applyFont="1" applyProtection="1">
      <protection hidden="1"/>
    </xf>
    <xf numFmtId="44" fontId="3" fillId="0" borderId="0" xfId="1" applyFont="1" applyAlignment="1" applyProtection="1">
      <alignment horizontal="center"/>
      <protection hidden="1"/>
    </xf>
    <xf numFmtId="49" fontId="3" fillId="0" borderId="0" xfId="1" applyNumberFormat="1" applyFont="1" applyAlignment="1" applyProtection="1">
      <alignment horizontal="center"/>
      <protection hidden="1"/>
    </xf>
    <xf numFmtId="0" fontId="4" fillId="0" borderId="0" xfId="0" applyFont="1" applyFill="1" applyProtection="1">
      <protection hidden="1"/>
    </xf>
    <xf numFmtId="0" fontId="0" fillId="0" borderId="5" xfId="0" applyBorder="1" applyAlignment="1" applyProtection="1">
      <alignment horizontal="center"/>
      <protection hidden="1"/>
    </xf>
    <xf numFmtId="0" fontId="0" fillId="0" borderId="14" xfId="0" applyBorder="1" applyAlignment="1" applyProtection="1">
      <alignment horizontal="center"/>
      <protection hidden="1"/>
    </xf>
    <xf numFmtId="44" fontId="0" fillId="0" borderId="13" xfId="1" applyFont="1" applyBorder="1" applyAlignment="1" applyProtection="1">
      <alignment horizontal="center"/>
      <protection hidden="1"/>
    </xf>
    <xf numFmtId="44" fontId="0" fillId="0" borderId="14" xfId="1" applyFont="1" applyBorder="1" applyAlignment="1" applyProtection="1">
      <alignment horizontal="center"/>
      <protection hidden="1"/>
    </xf>
    <xf numFmtId="44" fontId="0" fillId="0" borderId="6" xfId="1"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15" xfId="0" applyBorder="1" applyAlignment="1" applyProtection="1">
      <alignment horizontal="center"/>
      <protection hidden="1"/>
    </xf>
    <xf numFmtId="44" fontId="0" fillId="0" borderId="9" xfId="1" applyFont="1" applyBorder="1" applyAlignment="1" applyProtection="1">
      <alignment horizontal="center"/>
      <protection hidden="1"/>
    </xf>
    <xf numFmtId="44" fontId="0" fillId="0" borderId="15" xfId="1" applyFont="1" applyBorder="1" applyAlignment="1" applyProtection="1">
      <alignment horizontal="center"/>
      <protection hidden="1"/>
    </xf>
    <xf numFmtId="44" fontId="0" fillId="0" borderId="20" xfId="1" applyFont="1" applyBorder="1" applyAlignment="1" applyProtection="1">
      <alignment horizontal="center"/>
      <protection hidden="1"/>
    </xf>
    <xf numFmtId="0" fontId="0" fillId="0" borderId="15" xfId="0" applyBorder="1" applyProtection="1">
      <protection hidden="1"/>
    </xf>
    <xf numFmtId="0" fontId="0" fillId="0" borderId="11" xfId="0" applyBorder="1" applyAlignment="1" applyProtection="1">
      <alignment horizontal="right"/>
      <protection hidden="1"/>
    </xf>
    <xf numFmtId="44" fontId="0" fillId="0" borderId="2" xfId="1" applyFont="1" applyBorder="1" applyProtection="1">
      <protection hidden="1"/>
    </xf>
    <xf numFmtId="14" fontId="0" fillId="3" borderId="14" xfId="0" applyNumberFormat="1" applyFill="1" applyBorder="1" applyProtection="1">
      <protection locked="0"/>
    </xf>
    <xf numFmtId="0" fontId="0" fillId="3" borderId="12" xfId="0" applyFill="1" applyBorder="1" applyProtection="1">
      <protection locked="0"/>
    </xf>
    <xf numFmtId="44" fontId="0" fillId="3" borderId="0" xfId="1" applyFont="1" applyFill="1" applyBorder="1" applyAlignment="1" applyProtection="1">
      <alignment horizontal="center"/>
      <protection locked="0"/>
    </xf>
    <xf numFmtId="44" fontId="0" fillId="3" borderId="12" xfId="1" applyFont="1" applyFill="1" applyBorder="1" applyAlignment="1" applyProtection="1">
      <alignment horizontal="center"/>
      <protection locked="0"/>
    </xf>
    <xf numFmtId="44" fontId="0" fillId="3" borderId="4" xfId="1" applyFont="1" applyFill="1" applyBorder="1" applyAlignment="1" applyProtection="1">
      <alignment horizontal="center"/>
      <protection locked="0"/>
    </xf>
    <xf numFmtId="44" fontId="0" fillId="3" borderId="0" xfId="1" applyFont="1" applyFill="1" applyBorder="1" applyProtection="1">
      <protection locked="0"/>
    </xf>
    <xf numFmtId="44" fontId="0" fillId="3" borderId="12" xfId="1" applyFont="1" applyFill="1" applyBorder="1" applyProtection="1">
      <protection locked="0"/>
    </xf>
    <xf numFmtId="44" fontId="0" fillId="3" borderId="4" xfId="1" applyFont="1" applyFill="1" applyBorder="1" applyProtection="1">
      <protection locked="0"/>
    </xf>
    <xf numFmtId="0" fontId="14" fillId="3" borderId="12" xfId="0" applyFont="1" applyFill="1" applyBorder="1" applyProtection="1">
      <protection locked="0"/>
    </xf>
    <xf numFmtId="0" fontId="39" fillId="0" borderId="0" xfId="0" applyFont="1" applyAlignment="1" applyProtection="1">
      <alignment textRotation="90"/>
      <protection hidden="1"/>
    </xf>
    <xf numFmtId="0" fontId="16" fillId="10" borderId="27" xfId="0" applyFont="1" applyFill="1" applyBorder="1" applyProtection="1">
      <protection locked="0"/>
    </xf>
    <xf numFmtId="0" fontId="0" fillId="10" borderId="27" xfId="0" applyFill="1" applyBorder="1" applyAlignment="1" applyProtection="1">
      <alignment horizontal="center"/>
      <protection locked="0"/>
    </xf>
    <xf numFmtId="0" fontId="16" fillId="10" borderId="28" xfId="0" applyFont="1" applyFill="1" applyBorder="1" applyProtection="1">
      <protection locked="0"/>
    </xf>
    <xf numFmtId="0" fontId="14" fillId="10" borderId="21" xfId="0" applyFont="1" applyFill="1" applyBorder="1" applyProtection="1">
      <protection locked="0"/>
    </xf>
    <xf numFmtId="0" fontId="14" fillId="10" borderId="22" xfId="0" applyFont="1" applyFill="1" applyBorder="1" applyProtection="1">
      <protection locked="0"/>
    </xf>
    <xf numFmtId="0" fontId="14" fillId="0" borderId="0" xfId="0" applyFont="1" applyAlignment="1">
      <alignment horizontal="left" wrapText="1"/>
    </xf>
    <xf numFmtId="0" fontId="14" fillId="0" borderId="0" xfId="0" applyFont="1" applyAlignment="1">
      <alignment horizontal="left"/>
    </xf>
    <xf numFmtId="0" fontId="14" fillId="0" borderId="26" xfId="0" applyFont="1" applyBorder="1" applyAlignment="1">
      <alignment horizontal="center"/>
    </xf>
    <xf numFmtId="0" fontId="0" fillId="0" borderId="26" xfId="0" applyBorder="1" applyAlignment="1">
      <alignment horizontal="center"/>
    </xf>
    <xf numFmtId="0" fontId="14" fillId="0" borderId="29" xfId="0" applyFont="1" applyBorder="1" applyAlignment="1">
      <alignment horizontal="left"/>
    </xf>
    <xf numFmtId="0" fontId="14" fillId="0" borderId="30" xfId="0" applyFont="1" applyBorder="1" applyAlignment="1">
      <alignment horizontal="left"/>
    </xf>
    <xf numFmtId="0" fontId="14" fillId="10" borderId="26" xfId="0" applyFont="1" applyFill="1" applyBorder="1" applyAlignment="1">
      <alignment horizontal="center"/>
    </xf>
    <xf numFmtId="0" fontId="14" fillId="0" borderId="26" xfId="0" applyFont="1" applyBorder="1" applyAlignment="1">
      <alignment horizontal="left"/>
    </xf>
    <xf numFmtId="0" fontId="0" fillId="10" borderId="26" xfId="0" applyFill="1" applyBorder="1" applyAlignment="1">
      <alignment horizontal="center"/>
    </xf>
    <xf numFmtId="0" fontId="0" fillId="0" borderId="0" xfId="0" applyAlignment="1">
      <alignment horizontal="left" wrapText="1"/>
    </xf>
    <xf numFmtId="0" fontId="41" fillId="0" borderId="0" xfId="0" applyFont="1" applyAlignment="1">
      <alignment horizontal="left" wrapText="1"/>
    </xf>
    <xf numFmtId="0" fontId="40" fillId="10" borderId="0" xfId="0" quotePrefix="1" applyFont="1" applyFill="1" applyAlignment="1" applyProtection="1">
      <alignment horizontal="center" vertical="center"/>
      <protection hidden="1"/>
    </xf>
    <xf numFmtId="0" fontId="40" fillId="10" borderId="0" xfId="0" applyFont="1" applyFill="1" applyAlignment="1" applyProtection="1">
      <alignment horizontal="center" vertical="center"/>
      <protection hidden="1"/>
    </xf>
    <xf numFmtId="0" fontId="39" fillId="0" borderId="0" xfId="0" applyFont="1" applyAlignment="1" applyProtection="1">
      <alignment horizontal="center" textRotation="90"/>
      <protection hidden="1"/>
    </xf>
    <xf numFmtId="0" fontId="14" fillId="0" borderId="0" xfId="0" applyFont="1" applyAlignment="1" applyProtection="1">
      <alignment horizontal="left"/>
      <protection locked="0"/>
    </xf>
    <xf numFmtId="0" fontId="0" fillId="0" borderId="0" xfId="0" applyAlignment="1" applyProtection="1">
      <alignment horizontal="left"/>
      <protection locked="0"/>
    </xf>
    <xf numFmtId="0" fontId="40" fillId="6" borderId="0" xfId="0" quotePrefix="1" applyFont="1" applyFill="1" applyAlignment="1">
      <alignment horizontal="center" vertical="center"/>
    </xf>
    <xf numFmtId="0" fontId="40" fillId="6" borderId="0" xfId="0" applyFont="1" applyFill="1" applyAlignment="1">
      <alignment horizontal="center" vertical="center"/>
    </xf>
    <xf numFmtId="0" fontId="30" fillId="0" borderId="0" xfId="0" applyFont="1" applyAlignment="1">
      <alignment horizontal="center"/>
    </xf>
    <xf numFmtId="0" fontId="14" fillId="8" borderId="0" xfId="0" applyFont="1" applyFill="1" applyAlignment="1" applyProtection="1">
      <alignment horizontal="left"/>
    </xf>
    <xf numFmtId="0" fontId="0" fillId="8" borderId="0" xfId="0" applyFill="1" applyAlignment="1" applyProtection="1">
      <alignment horizontal="left"/>
    </xf>
    <xf numFmtId="0" fontId="14"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3" fillId="0" borderId="0" xfId="0" applyFont="1" applyAlignment="1">
      <alignment horizontal="center"/>
    </xf>
    <xf numFmtId="0" fontId="14" fillId="0" borderId="31" xfId="0" applyFont="1" applyBorder="1" applyAlignment="1">
      <alignment horizontal="center"/>
    </xf>
    <xf numFmtId="0" fontId="0" fillId="0" borderId="31" xfId="0" applyBorder="1" applyAlignment="1">
      <alignment horizontal="center"/>
    </xf>
    <xf numFmtId="0" fontId="14" fillId="0" borderId="0" xfId="0" applyFont="1" applyAlignment="1">
      <alignment horizontal="center" vertical="center"/>
    </xf>
    <xf numFmtId="0" fontId="35" fillId="0" borderId="31" xfId="0" applyFont="1" applyBorder="1" applyAlignment="1">
      <alignment horizontal="center" wrapText="1"/>
    </xf>
    <xf numFmtId="0" fontId="35" fillId="0" borderId="32" xfId="0" applyFont="1" applyBorder="1" applyAlignment="1">
      <alignment horizont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35" fillId="0" borderId="39" xfId="0" applyFont="1" applyBorder="1" applyAlignment="1">
      <alignment horizontal="center"/>
    </xf>
    <xf numFmtId="0" fontId="35" fillId="0" borderId="40" xfId="0" applyFont="1" applyBorder="1" applyAlignment="1">
      <alignment horizontal="center"/>
    </xf>
    <xf numFmtId="0" fontId="0" fillId="0" borderId="32" xfId="0" applyBorder="1" applyAlignment="1">
      <alignment horizontal="center"/>
    </xf>
    <xf numFmtId="0" fontId="10" fillId="0" borderId="7" xfId="0" applyFont="1" applyBorder="1" applyAlignment="1" applyProtection="1">
      <alignment horizontal="center" vertical="center" wrapText="1"/>
      <protection hidden="1"/>
    </xf>
    <xf numFmtId="0" fontId="10" fillId="0" borderId="8" xfId="0" applyFont="1" applyBorder="1" applyAlignment="1" applyProtection="1">
      <alignment horizontal="center" vertical="center" wrapText="1"/>
      <protection hidden="1"/>
    </xf>
    <xf numFmtId="0" fontId="10" fillId="0" borderId="41" xfId="0" applyFont="1" applyBorder="1" applyAlignment="1" applyProtection="1">
      <alignment horizontal="center" vertical="center" wrapText="1"/>
      <protection hidden="1"/>
    </xf>
    <xf numFmtId="0" fontId="10" fillId="0" borderId="42"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5" fillId="0" borderId="7"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1" fillId="7" borderId="0" xfId="0" applyFont="1" applyFill="1" applyAlignment="1" applyProtection="1">
      <alignment horizontal="center" vertical="center"/>
      <protection hidden="1"/>
    </xf>
    <xf numFmtId="0" fontId="15" fillId="0" borderId="7" xfId="0" quotePrefix="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 xfId="0" applyFont="1" applyFill="1" applyBorder="1" applyAlignment="1" applyProtection="1">
      <alignment horizontal="center" wrapText="1"/>
      <protection hidden="1"/>
    </xf>
    <xf numFmtId="0" fontId="10" fillId="7" borderId="8" xfId="0" applyFont="1" applyFill="1" applyBorder="1" applyAlignment="1" applyProtection="1">
      <alignment horizontal="center" wrapText="1"/>
      <protection hidden="1"/>
    </xf>
    <xf numFmtId="0" fontId="15" fillId="0" borderId="7"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44" fontId="11" fillId="0" borderId="7" xfId="1" applyFont="1" applyBorder="1" applyAlignment="1" applyProtection="1">
      <alignment horizontal="center" vertical="center"/>
      <protection locked="0"/>
    </xf>
    <xf numFmtId="44" fontId="11" fillId="0" borderId="2" xfId="1" applyFont="1" applyBorder="1" applyAlignment="1" applyProtection="1">
      <alignment horizontal="center" vertical="center"/>
      <protection locked="0"/>
    </xf>
    <xf numFmtId="44" fontId="11" fillId="0" borderId="8" xfId="1" applyFont="1" applyBorder="1" applyAlignment="1" applyProtection="1">
      <alignment horizontal="center" vertical="center"/>
      <protection locked="0"/>
    </xf>
    <xf numFmtId="0" fontId="19" fillId="0" borderId="14" xfId="0" applyFont="1" applyBorder="1" applyAlignment="1" applyProtection="1">
      <alignment horizontal="center" vertical="center" textRotation="90"/>
      <protection hidden="1"/>
    </xf>
    <xf numFmtId="0" fontId="19" fillId="0" borderId="12" xfId="0" applyFont="1" applyBorder="1" applyAlignment="1" applyProtection="1">
      <alignment horizontal="center" vertical="center" textRotation="90"/>
      <protection hidden="1"/>
    </xf>
    <xf numFmtId="0" fontId="19" fillId="0" borderId="15" xfId="0" applyFont="1" applyBorder="1" applyAlignment="1" applyProtection="1">
      <alignment horizontal="center" vertical="center" textRotation="90"/>
      <protection hidden="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4" fillId="0" borderId="41" xfId="0" applyFont="1" applyBorder="1" applyAlignment="1" applyProtection="1">
      <alignment horizontal="left" vertical="center" wrapText="1"/>
      <protection hidden="1"/>
    </xf>
    <xf numFmtId="0" fontId="4" fillId="0" borderId="43" xfId="0" applyFont="1" applyBorder="1" applyAlignment="1" applyProtection="1">
      <alignment horizontal="left" vertical="center" wrapText="1"/>
      <protection hidden="1"/>
    </xf>
    <xf numFmtId="0" fontId="4" fillId="0" borderId="42" xfId="0" applyFont="1" applyBorder="1" applyAlignment="1" applyProtection="1">
      <alignment horizontal="left" vertical="center" wrapText="1"/>
      <protection hidden="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workbookViewId="0"/>
  </sheetViews>
  <sheetFormatPr defaultRowHeight="12.75" x14ac:dyDescent="0.2"/>
  <sheetData>
    <row r="1" spans="1:10" x14ac:dyDescent="0.2">
      <c r="A1" s="3" t="s">
        <v>56</v>
      </c>
    </row>
    <row r="3" spans="1:10" ht="12.75" customHeight="1" x14ac:dyDescent="0.2">
      <c r="A3" s="263" t="s">
        <v>176</v>
      </c>
      <c r="B3" s="263"/>
      <c r="C3" s="263"/>
      <c r="D3" s="263"/>
      <c r="E3" s="263"/>
      <c r="F3" s="263"/>
      <c r="G3" s="263"/>
      <c r="H3" s="263"/>
      <c r="I3" s="263"/>
      <c r="J3" s="263"/>
    </row>
    <row r="4" spans="1:10" x14ac:dyDescent="0.2">
      <c r="A4" s="263"/>
      <c r="B4" s="263"/>
      <c r="C4" s="263"/>
      <c r="D4" s="263"/>
      <c r="E4" s="263"/>
      <c r="F4" s="263"/>
      <c r="G4" s="263"/>
      <c r="H4" s="263"/>
      <c r="I4" s="263"/>
      <c r="J4" s="263"/>
    </row>
    <row r="5" spans="1:10" x14ac:dyDescent="0.2">
      <c r="A5" s="263"/>
      <c r="B5" s="263"/>
      <c r="C5" s="263"/>
      <c r="D5" s="263"/>
      <c r="E5" s="263"/>
      <c r="F5" s="263"/>
      <c r="G5" s="263"/>
      <c r="H5" s="263"/>
      <c r="I5" s="263"/>
      <c r="J5" s="263"/>
    </row>
    <row r="7" spans="1:10" ht="12.75" customHeight="1" x14ac:dyDescent="0.2">
      <c r="A7" s="263" t="s">
        <v>177</v>
      </c>
      <c r="B7" s="263"/>
      <c r="C7" s="263"/>
      <c r="D7" s="263"/>
      <c r="E7" s="263"/>
      <c r="F7" s="263"/>
      <c r="G7" s="263"/>
      <c r="H7" s="263"/>
      <c r="I7" s="263"/>
      <c r="J7" s="263"/>
    </row>
    <row r="8" spans="1:10" x14ac:dyDescent="0.2">
      <c r="A8" s="263"/>
      <c r="B8" s="263"/>
      <c r="C8" s="263"/>
      <c r="D8" s="263"/>
      <c r="E8" s="263"/>
      <c r="F8" s="263"/>
      <c r="G8" s="263"/>
      <c r="H8" s="263"/>
      <c r="I8" s="263"/>
      <c r="J8" s="263"/>
    </row>
    <row r="9" spans="1:10" x14ac:dyDescent="0.2">
      <c r="A9" s="263"/>
      <c r="B9" s="263"/>
      <c r="C9" s="263"/>
      <c r="D9" s="263"/>
      <c r="E9" s="263"/>
      <c r="F9" s="263"/>
      <c r="G9" s="263"/>
      <c r="H9" s="263"/>
      <c r="I9" s="263"/>
      <c r="J9" s="263"/>
    </row>
    <row r="11" spans="1:10" ht="12.75" customHeight="1" x14ac:dyDescent="0.2">
      <c r="A11" s="264" t="s">
        <v>213</v>
      </c>
      <c r="B11" s="264"/>
      <c r="C11" s="264"/>
      <c r="D11" s="264"/>
      <c r="E11" s="264"/>
      <c r="F11" s="264"/>
      <c r="G11" s="264"/>
      <c r="H11" s="264"/>
      <c r="I11" s="264"/>
      <c r="J11" s="264"/>
    </row>
    <row r="12" spans="1:10" x14ac:dyDescent="0.2">
      <c r="A12" s="264"/>
      <c r="B12" s="264"/>
      <c r="C12" s="264"/>
      <c r="D12" s="264"/>
      <c r="E12" s="264"/>
      <c r="F12" s="264"/>
      <c r="G12" s="264"/>
      <c r="H12" s="264"/>
      <c r="I12" s="264"/>
      <c r="J12" s="264"/>
    </row>
    <row r="14" spans="1:10" x14ac:dyDescent="0.2">
      <c r="A14" s="254" t="s">
        <v>178</v>
      </c>
      <c r="B14" s="254"/>
      <c r="C14" s="254"/>
      <c r="D14" s="254"/>
      <c r="E14" s="254"/>
      <c r="F14" s="254"/>
      <c r="G14" s="254"/>
      <c r="H14" s="254"/>
      <c r="I14" s="254"/>
      <c r="J14" s="254"/>
    </row>
    <row r="15" spans="1:10" x14ac:dyDescent="0.2">
      <c r="A15" s="254"/>
      <c r="B15" s="254"/>
      <c r="C15" s="254"/>
      <c r="D15" s="254"/>
      <c r="E15" s="254"/>
      <c r="F15" s="254"/>
      <c r="G15" s="254"/>
      <c r="H15" s="254"/>
      <c r="I15" s="254"/>
      <c r="J15" s="254"/>
    </row>
    <row r="17" spans="1:10" x14ac:dyDescent="0.2">
      <c r="A17" s="254" t="s">
        <v>179</v>
      </c>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147"/>
      <c r="B20" s="147"/>
      <c r="C20" s="147"/>
      <c r="D20" s="147"/>
      <c r="E20" s="147"/>
      <c r="F20" s="147"/>
      <c r="G20" s="147"/>
      <c r="H20" s="147"/>
      <c r="I20" s="147"/>
      <c r="J20" s="147"/>
    </row>
    <row r="21" spans="1:10" x14ac:dyDescent="0.2">
      <c r="A21" s="258" t="s">
        <v>181</v>
      </c>
      <c r="B21" s="259"/>
      <c r="C21" s="259"/>
      <c r="D21" s="148" t="s">
        <v>147</v>
      </c>
      <c r="E21" s="256" t="s">
        <v>182</v>
      </c>
      <c r="F21" s="256"/>
      <c r="G21" s="148" t="s">
        <v>183</v>
      </c>
      <c r="H21" s="256" t="s">
        <v>188</v>
      </c>
      <c r="I21" s="256"/>
      <c r="J21" s="256"/>
    </row>
    <row r="22" spans="1:10" x14ac:dyDescent="0.2">
      <c r="A22" s="261" t="s">
        <v>74</v>
      </c>
      <c r="B22" s="261"/>
      <c r="C22" s="261"/>
      <c r="D22" s="148" t="s">
        <v>186</v>
      </c>
      <c r="E22" s="256" t="s">
        <v>186</v>
      </c>
      <c r="F22" s="257"/>
      <c r="G22" s="148" t="s">
        <v>186</v>
      </c>
      <c r="H22" s="256" t="s">
        <v>189</v>
      </c>
      <c r="I22" s="257"/>
      <c r="J22" s="257"/>
    </row>
    <row r="23" spans="1:10" x14ac:dyDescent="0.2">
      <c r="A23" s="261" t="s">
        <v>185</v>
      </c>
      <c r="B23" s="261"/>
      <c r="C23" s="261"/>
      <c r="D23" s="148" t="s">
        <v>186</v>
      </c>
      <c r="E23" s="260" t="s">
        <v>187</v>
      </c>
      <c r="F23" s="260"/>
      <c r="G23" s="148" t="s">
        <v>186</v>
      </c>
      <c r="H23" s="256" t="s">
        <v>189</v>
      </c>
      <c r="I23" s="257"/>
      <c r="J23" s="257"/>
    </row>
    <row r="24" spans="1:10" x14ac:dyDescent="0.2">
      <c r="A24" s="261" t="s">
        <v>184</v>
      </c>
      <c r="B24" s="261"/>
      <c r="C24" s="261"/>
      <c r="D24" s="149" t="s">
        <v>187</v>
      </c>
      <c r="E24" s="260" t="s">
        <v>187</v>
      </c>
      <c r="F24" s="260"/>
      <c r="G24" s="148" t="s">
        <v>186</v>
      </c>
      <c r="H24" s="256" t="s">
        <v>189</v>
      </c>
      <c r="I24" s="257"/>
      <c r="J24" s="257"/>
    </row>
    <row r="25" spans="1:10" x14ac:dyDescent="0.2">
      <c r="A25" s="261" t="s">
        <v>117</v>
      </c>
      <c r="B25" s="261"/>
      <c r="C25" s="261"/>
      <c r="D25" s="148" t="s">
        <v>186</v>
      </c>
      <c r="E25" s="260" t="s">
        <v>187</v>
      </c>
      <c r="F25" s="262"/>
      <c r="G25" s="148" t="s">
        <v>186</v>
      </c>
      <c r="H25" s="256" t="s">
        <v>189</v>
      </c>
      <c r="I25" s="257"/>
      <c r="J25" s="257"/>
    </row>
    <row r="26" spans="1:10" x14ac:dyDescent="0.2">
      <c r="A26" s="261" t="s">
        <v>180</v>
      </c>
      <c r="B26" s="261"/>
      <c r="C26" s="261"/>
      <c r="D26" s="148" t="s">
        <v>186</v>
      </c>
      <c r="E26" s="256" t="s">
        <v>186</v>
      </c>
      <c r="F26" s="257"/>
      <c r="G26" s="148" t="s">
        <v>186</v>
      </c>
      <c r="H26" s="256" t="s">
        <v>189</v>
      </c>
      <c r="I26" s="257"/>
      <c r="J26" s="257"/>
    </row>
    <row r="27" spans="1:10" x14ac:dyDescent="0.2">
      <c r="A27" s="261" t="s">
        <v>119</v>
      </c>
      <c r="B27" s="261"/>
      <c r="C27" s="261"/>
      <c r="D27" s="148" t="s">
        <v>186</v>
      </c>
      <c r="E27" s="256" t="s">
        <v>186</v>
      </c>
      <c r="F27" s="257"/>
      <c r="G27" s="148" t="s">
        <v>186</v>
      </c>
      <c r="H27" s="256" t="s">
        <v>189</v>
      </c>
      <c r="I27" s="257"/>
      <c r="J27" s="257"/>
    </row>
    <row r="28" spans="1:10" x14ac:dyDescent="0.2">
      <c r="A28" s="261" t="s">
        <v>118</v>
      </c>
      <c r="B28" s="261"/>
      <c r="C28" s="261"/>
      <c r="D28" s="148" t="s">
        <v>186</v>
      </c>
      <c r="E28" s="256" t="s">
        <v>186</v>
      </c>
      <c r="F28" s="257"/>
      <c r="G28" s="148" t="s">
        <v>186</v>
      </c>
      <c r="H28" s="256" t="s">
        <v>189</v>
      </c>
      <c r="I28" s="257"/>
      <c r="J28" s="257"/>
    </row>
    <row r="29" spans="1:10" x14ac:dyDescent="0.2">
      <c r="A29" s="146"/>
    </row>
    <row r="30" spans="1:10" ht="12.75" customHeight="1" x14ac:dyDescent="0.2">
      <c r="A30" s="254" t="s">
        <v>214</v>
      </c>
      <c r="B30" s="254"/>
      <c r="C30" s="254"/>
      <c r="D30" s="254"/>
      <c r="E30" s="254"/>
      <c r="F30" s="254"/>
      <c r="G30" s="254"/>
      <c r="H30" s="254"/>
      <c r="I30" s="254"/>
      <c r="J30" s="254"/>
    </row>
    <row r="31" spans="1:10" x14ac:dyDescent="0.2">
      <c r="A31" s="254"/>
      <c r="B31" s="254"/>
      <c r="C31" s="254"/>
      <c r="D31" s="254"/>
      <c r="E31" s="254"/>
      <c r="F31" s="254"/>
      <c r="G31" s="254"/>
      <c r="H31" s="254"/>
      <c r="I31" s="254"/>
      <c r="J31" s="254"/>
    </row>
    <row r="32" spans="1:10" x14ac:dyDescent="0.2">
      <c r="A32" s="150"/>
      <c r="B32" s="150"/>
      <c r="C32" s="150"/>
      <c r="D32" s="150"/>
      <c r="E32" s="150"/>
      <c r="F32" s="150"/>
      <c r="G32" s="150"/>
      <c r="H32" s="150"/>
      <c r="I32" s="150"/>
      <c r="J32" s="150"/>
    </row>
    <row r="33" spans="1:10" x14ac:dyDescent="0.2">
      <c r="A33" s="254" t="s">
        <v>190</v>
      </c>
      <c r="B33" s="254"/>
      <c r="C33" s="254"/>
      <c r="D33" s="254"/>
      <c r="E33" s="254"/>
      <c r="F33" s="254"/>
      <c r="G33" s="254"/>
      <c r="H33" s="254"/>
      <c r="I33" s="254"/>
      <c r="J33" s="254"/>
    </row>
    <row r="34" spans="1:10" x14ac:dyDescent="0.2">
      <c r="A34" s="254"/>
      <c r="B34" s="254"/>
      <c r="C34" s="254"/>
      <c r="D34" s="254"/>
      <c r="E34" s="254"/>
      <c r="F34" s="254"/>
      <c r="G34" s="254"/>
      <c r="H34" s="254"/>
      <c r="I34" s="254"/>
      <c r="J34" s="254"/>
    </row>
    <row r="35" spans="1:10" x14ac:dyDescent="0.2">
      <c r="A35" s="254"/>
      <c r="B35" s="254"/>
      <c r="C35" s="254"/>
      <c r="D35" s="254"/>
      <c r="E35" s="254"/>
      <c r="F35" s="254"/>
      <c r="G35" s="254"/>
      <c r="H35" s="254"/>
      <c r="I35" s="254"/>
      <c r="J35" s="254"/>
    </row>
    <row r="36" spans="1:10" x14ac:dyDescent="0.2">
      <c r="A36" s="254"/>
      <c r="B36" s="254"/>
      <c r="C36" s="254"/>
      <c r="D36" s="254"/>
      <c r="E36" s="254"/>
      <c r="F36" s="254"/>
      <c r="G36" s="254"/>
      <c r="H36" s="254"/>
      <c r="I36" s="254"/>
      <c r="J36" s="254"/>
    </row>
    <row r="37" spans="1:10" x14ac:dyDescent="0.2">
      <c r="A37" s="254"/>
      <c r="B37" s="254"/>
      <c r="C37" s="254"/>
      <c r="D37" s="254"/>
      <c r="E37" s="254"/>
      <c r="F37" s="254"/>
      <c r="G37" s="254"/>
      <c r="H37" s="254"/>
      <c r="I37" s="254"/>
      <c r="J37" s="254"/>
    </row>
    <row r="38" spans="1:10" x14ac:dyDescent="0.2">
      <c r="A38" s="254"/>
      <c r="B38" s="254"/>
      <c r="C38" s="254"/>
      <c r="D38" s="254"/>
      <c r="E38" s="254"/>
      <c r="F38" s="254"/>
      <c r="G38" s="254"/>
      <c r="H38" s="254"/>
      <c r="I38" s="254"/>
      <c r="J38" s="254"/>
    </row>
    <row r="40" spans="1:10" x14ac:dyDescent="0.2">
      <c r="A40" s="146" t="s">
        <v>191</v>
      </c>
      <c r="B40" s="255" t="s">
        <v>205</v>
      </c>
      <c r="C40" s="255"/>
      <c r="D40" s="255"/>
      <c r="E40" s="255"/>
      <c r="F40" s="255"/>
      <c r="G40" s="255"/>
      <c r="H40" s="255"/>
      <c r="I40" s="255"/>
      <c r="J40" s="255"/>
    </row>
    <row r="41" spans="1:10" x14ac:dyDescent="0.2">
      <c r="A41" s="146" t="s">
        <v>192</v>
      </c>
      <c r="B41" s="254" t="s">
        <v>203</v>
      </c>
      <c r="C41" s="254"/>
      <c r="D41" s="254"/>
      <c r="E41" s="254"/>
      <c r="F41" s="254"/>
      <c r="G41" s="254"/>
      <c r="H41" s="254"/>
      <c r="I41" s="254"/>
      <c r="J41" s="254"/>
    </row>
    <row r="42" spans="1:10" x14ac:dyDescent="0.2">
      <c r="B42" s="254"/>
      <c r="C42" s="254"/>
      <c r="D42" s="254"/>
      <c r="E42" s="254"/>
      <c r="F42" s="254"/>
      <c r="G42" s="254"/>
      <c r="H42" s="254"/>
      <c r="I42" s="254"/>
      <c r="J42" s="254"/>
    </row>
    <row r="43" spans="1:10" x14ac:dyDescent="0.2">
      <c r="A43" s="146" t="s">
        <v>193</v>
      </c>
      <c r="B43" s="254" t="s">
        <v>194</v>
      </c>
      <c r="C43" s="254"/>
      <c r="D43" s="254"/>
      <c r="E43" s="254"/>
      <c r="F43" s="254"/>
      <c r="G43" s="254"/>
      <c r="H43" s="254"/>
      <c r="I43" s="254"/>
      <c r="J43" s="254"/>
    </row>
    <row r="44" spans="1:10" x14ac:dyDescent="0.2">
      <c r="B44" s="254"/>
      <c r="C44" s="254"/>
      <c r="D44" s="254"/>
      <c r="E44" s="254"/>
      <c r="F44" s="254"/>
      <c r="G44" s="254"/>
      <c r="H44" s="254"/>
      <c r="I44" s="254"/>
      <c r="J44" s="254"/>
    </row>
    <row r="45" spans="1:10" x14ac:dyDescent="0.2">
      <c r="B45" s="254"/>
      <c r="C45" s="254"/>
      <c r="D45" s="254"/>
      <c r="E45" s="254"/>
      <c r="F45" s="254"/>
      <c r="G45" s="254"/>
      <c r="H45" s="254"/>
      <c r="I45" s="254"/>
      <c r="J45" s="254"/>
    </row>
    <row r="46" spans="1:10" x14ac:dyDescent="0.2">
      <c r="A46" s="146" t="s">
        <v>195</v>
      </c>
      <c r="B46" s="254" t="s">
        <v>196</v>
      </c>
      <c r="C46" s="254"/>
      <c r="D46" s="254"/>
      <c r="E46" s="254"/>
      <c r="F46" s="254"/>
      <c r="G46" s="254"/>
      <c r="H46" s="254"/>
      <c r="I46" s="254"/>
      <c r="J46" s="254"/>
    </row>
    <row r="47" spans="1:10" x14ac:dyDescent="0.2">
      <c r="B47" s="254"/>
      <c r="C47" s="254"/>
      <c r="D47" s="254"/>
      <c r="E47" s="254"/>
      <c r="F47" s="254"/>
      <c r="G47" s="254"/>
      <c r="H47" s="254"/>
      <c r="I47" s="254"/>
      <c r="J47" s="254"/>
    </row>
    <row r="48" spans="1:10" x14ac:dyDescent="0.2">
      <c r="A48" s="146" t="s">
        <v>197</v>
      </c>
      <c r="B48" s="255" t="s">
        <v>198</v>
      </c>
      <c r="C48" s="255"/>
      <c r="D48" s="255"/>
      <c r="E48" s="255"/>
      <c r="F48" s="255"/>
      <c r="G48" s="255"/>
      <c r="H48" s="255"/>
      <c r="I48" s="255"/>
      <c r="J48" s="255"/>
    </row>
    <row r="49" spans="1:10" x14ac:dyDescent="0.2">
      <c r="A49" s="146" t="s">
        <v>199</v>
      </c>
      <c r="B49" s="254" t="s">
        <v>200</v>
      </c>
      <c r="C49" s="254"/>
      <c r="D49" s="254"/>
      <c r="E49" s="254"/>
      <c r="F49" s="254"/>
      <c r="G49" s="254"/>
      <c r="H49" s="254"/>
      <c r="I49" s="254"/>
      <c r="J49" s="254"/>
    </row>
    <row r="50" spans="1:10" x14ac:dyDescent="0.2">
      <c r="B50" s="254"/>
      <c r="C50" s="254"/>
      <c r="D50" s="254"/>
      <c r="E50" s="254"/>
      <c r="F50" s="254"/>
      <c r="G50" s="254"/>
      <c r="H50" s="254"/>
      <c r="I50" s="254"/>
      <c r="J50" s="254"/>
    </row>
    <row r="51" spans="1:10" x14ac:dyDescent="0.2">
      <c r="A51" s="146" t="s">
        <v>201</v>
      </c>
      <c r="B51" s="254" t="s">
        <v>215</v>
      </c>
      <c r="C51" s="254"/>
      <c r="D51" s="254"/>
      <c r="E51" s="254"/>
      <c r="F51" s="254"/>
      <c r="G51" s="254"/>
      <c r="H51" s="254"/>
      <c r="I51" s="254"/>
      <c r="J51" s="254"/>
    </row>
    <row r="52" spans="1:10" x14ac:dyDescent="0.2">
      <c r="B52" s="254"/>
      <c r="C52" s="254"/>
      <c r="D52" s="254"/>
      <c r="E52" s="254"/>
      <c r="F52" s="254"/>
      <c r="G52" s="254"/>
      <c r="H52" s="254"/>
      <c r="I52" s="254"/>
      <c r="J52" s="254"/>
    </row>
    <row r="53" spans="1:10" x14ac:dyDescent="0.2">
      <c r="A53" s="146" t="s">
        <v>202</v>
      </c>
      <c r="B53" s="255" t="s">
        <v>216</v>
      </c>
      <c r="C53" s="255"/>
      <c r="D53" s="255"/>
      <c r="E53" s="255"/>
      <c r="F53" s="255"/>
      <c r="G53" s="255"/>
      <c r="H53" s="255"/>
      <c r="I53" s="255"/>
      <c r="J53" s="255"/>
    </row>
    <row r="55" spans="1:10" x14ac:dyDescent="0.2">
      <c r="A55" t="s">
        <v>55</v>
      </c>
    </row>
    <row r="57" spans="1:10" x14ac:dyDescent="0.2">
      <c r="A57" s="146" t="s">
        <v>204</v>
      </c>
    </row>
  </sheetData>
  <sheetProtection password="C4B2" sheet="1"/>
  <mergeCells count="39">
    <mergeCell ref="A3:J5"/>
    <mergeCell ref="A7:J9"/>
    <mergeCell ref="A11:J12"/>
    <mergeCell ref="A14:J15"/>
    <mergeCell ref="A17:J19"/>
    <mergeCell ref="H24:J24"/>
    <mergeCell ref="A25:C25"/>
    <mergeCell ref="A24:C24"/>
    <mergeCell ref="E25:F25"/>
    <mergeCell ref="E26:F26"/>
    <mergeCell ref="B43:J45"/>
    <mergeCell ref="B46:J47"/>
    <mergeCell ref="B48:J48"/>
    <mergeCell ref="B49:J50"/>
    <mergeCell ref="A26:C26"/>
    <mergeCell ref="A27:C27"/>
    <mergeCell ref="A28:C28"/>
    <mergeCell ref="E27:F27"/>
    <mergeCell ref="E22:F22"/>
    <mergeCell ref="E23:F23"/>
    <mergeCell ref="E24:F24"/>
    <mergeCell ref="A22:C22"/>
    <mergeCell ref="A23:C23"/>
    <mergeCell ref="B51:J52"/>
    <mergeCell ref="B53:J53"/>
    <mergeCell ref="H28:J28"/>
    <mergeCell ref="A21:C21"/>
    <mergeCell ref="A30:J31"/>
    <mergeCell ref="A33:J38"/>
    <mergeCell ref="B40:J40"/>
    <mergeCell ref="B41:J42"/>
    <mergeCell ref="H22:J22"/>
    <mergeCell ref="H23:J23"/>
    <mergeCell ref="H25:J25"/>
    <mergeCell ref="H26:J26"/>
    <mergeCell ref="H27:J27"/>
    <mergeCell ref="E28:F28"/>
    <mergeCell ref="H21:J21"/>
    <mergeCell ref="E21:F21"/>
  </mergeCells>
  <phoneticPr fontId="2"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3" workbookViewId="0">
      <selection activeCell="A10" sqref="A10"/>
    </sheetView>
  </sheetViews>
  <sheetFormatPr defaultRowHeight="12.75" x14ac:dyDescent="0.2"/>
  <cols>
    <col min="1" max="1" width="26" style="55" customWidth="1"/>
    <col min="2" max="2" width="17.85546875" style="55" customWidth="1"/>
    <col min="3" max="3" width="19.7109375" style="55" bestFit="1" customWidth="1"/>
    <col min="4" max="6" width="0" style="55" hidden="1" customWidth="1"/>
    <col min="7" max="8" width="4.28515625" style="55" bestFit="1" customWidth="1"/>
    <col min="9" max="16384" width="9.140625" style="55"/>
  </cols>
  <sheetData>
    <row r="1" spans="1:8" x14ac:dyDescent="0.2">
      <c r="A1" s="55" t="s">
        <v>0</v>
      </c>
    </row>
    <row r="3" spans="1:8" ht="19.5" customHeight="1" x14ac:dyDescent="0.25">
      <c r="A3" s="184" t="s">
        <v>132</v>
      </c>
      <c r="B3" s="265" t="s">
        <v>167</v>
      </c>
      <c r="C3" s="266"/>
      <c r="D3" s="137"/>
    </row>
    <row r="4" spans="1:8" ht="19.5" customHeight="1" x14ac:dyDescent="0.25">
      <c r="A4" s="184"/>
      <c r="B4" s="185"/>
      <c r="C4" s="185"/>
      <c r="D4" s="137"/>
      <c r="H4" s="248"/>
    </row>
    <row r="5" spans="1:8" ht="20.25" x14ac:dyDescent="0.25">
      <c r="A5" s="186" t="s">
        <v>33</v>
      </c>
      <c r="B5" s="187" t="s">
        <v>57</v>
      </c>
      <c r="C5" s="188"/>
      <c r="G5" s="248"/>
      <c r="H5" s="248"/>
    </row>
    <row r="6" spans="1:8" ht="20.25" x14ac:dyDescent="0.25">
      <c r="A6" s="186" t="s">
        <v>34</v>
      </c>
      <c r="B6" s="187">
        <v>2013</v>
      </c>
      <c r="C6" s="188"/>
      <c r="G6" s="248"/>
      <c r="H6" s="248"/>
    </row>
    <row r="7" spans="1:8" ht="12.75" customHeight="1" x14ac:dyDescent="0.25">
      <c r="A7" s="184"/>
      <c r="B7" s="185"/>
      <c r="C7" s="185"/>
      <c r="D7" s="137"/>
      <c r="G7" s="248"/>
      <c r="H7" s="248"/>
    </row>
    <row r="8" spans="1:8" ht="15" x14ac:dyDescent="0.2">
      <c r="A8" s="189" t="s">
        <v>206</v>
      </c>
      <c r="B8" s="189" t="s">
        <v>207</v>
      </c>
      <c r="C8" s="190" t="s">
        <v>66</v>
      </c>
      <c r="G8" s="248"/>
      <c r="H8" s="248"/>
    </row>
    <row r="9" spans="1:8" ht="18" customHeight="1" x14ac:dyDescent="0.2">
      <c r="A9" s="249" t="s">
        <v>208</v>
      </c>
      <c r="B9" s="251" t="s">
        <v>209</v>
      </c>
      <c r="C9" s="250">
        <v>19</v>
      </c>
      <c r="D9" s="140" t="str">
        <f>IF(E9&gt;0,F9," ")</f>
        <v xml:space="preserve">, </v>
      </c>
      <c r="E9" s="55">
        <f>LEN(A9)</f>
        <v>3</v>
      </c>
      <c r="F9" s="140" t="s">
        <v>210</v>
      </c>
    </row>
    <row r="10" spans="1:8" ht="18" customHeight="1" x14ac:dyDescent="0.2">
      <c r="A10" s="249"/>
      <c r="B10" s="251"/>
      <c r="C10" s="250"/>
      <c r="D10" s="140" t="str">
        <f>IF(E10&gt;0,F10," ")</f>
        <v xml:space="preserve"> </v>
      </c>
      <c r="E10" s="55">
        <f t="shared" ref="E10:E34" si="0">LEN(A10)</f>
        <v>0</v>
      </c>
      <c r="F10" s="140" t="s">
        <v>210</v>
      </c>
    </row>
    <row r="11" spans="1:8" ht="18" customHeight="1" x14ac:dyDescent="0.2">
      <c r="A11" s="249"/>
      <c r="B11" s="251"/>
      <c r="C11" s="250"/>
      <c r="D11" s="140" t="str">
        <f>IF(E11&gt;0,F11," ")</f>
        <v xml:space="preserve"> </v>
      </c>
      <c r="E11" s="55">
        <f t="shared" si="0"/>
        <v>0</v>
      </c>
      <c r="F11" s="140" t="s">
        <v>210</v>
      </c>
    </row>
    <row r="12" spans="1:8" ht="18" customHeight="1" x14ac:dyDescent="0.2">
      <c r="A12" s="249"/>
      <c r="B12" s="251"/>
      <c r="C12" s="250"/>
      <c r="D12" s="140" t="str">
        <f t="shared" ref="D12:D34" si="1">IF(E12&gt;0,F12," ")</f>
        <v xml:space="preserve"> </v>
      </c>
      <c r="E12" s="55">
        <f t="shared" si="0"/>
        <v>0</v>
      </c>
      <c r="F12" s="140" t="s">
        <v>210</v>
      </c>
    </row>
    <row r="13" spans="1:8" ht="18" customHeight="1" x14ac:dyDescent="0.2">
      <c r="A13" s="249"/>
      <c r="B13" s="251"/>
      <c r="C13" s="250"/>
      <c r="D13" s="140" t="str">
        <f t="shared" si="1"/>
        <v xml:space="preserve"> </v>
      </c>
      <c r="E13" s="55">
        <f t="shared" si="0"/>
        <v>0</v>
      </c>
      <c r="F13" s="140" t="s">
        <v>210</v>
      </c>
    </row>
    <row r="14" spans="1:8" ht="18" customHeight="1" x14ac:dyDescent="0.2">
      <c r="A14" s="249"/>
      <c r="B14" s="251"/>
      <c r="C14" s="250"/>
      <c r="D14" s="140" t="str">
        <f t="shared" si="1"/>
        <v xml:space="preserve"> </v>
      </c>
      <c r="E14" s="55">
        <f t="shared" si="0"/>
        <v>0</v>
      </c>
      <c r="F14" s="140" t="s">
        <v>210</v>
      </c>
    </row>
    <row r="15" spans="1:8" ht="18" customHeight="1" x14ac:dyDescent="0.2">
      <c r="A15" s="249"/>
      <c r="B15" s="251"/>
      <c r="C15" s="250"/>
      <c r="D15" s="140" t="str">
        <f t="shared" si="1"/>
        <v xml:space="preserve"> </v>
      </c>
      <c r="E15" s="55">
        <f t="shared" si="0"/>
        <v>0</v>
      </c>
      <c r="F15" s="140" t="s">
        <v>210</v>
      </c>
    </row>
    <row r="16" spans="1:8" ht="18" customHeight="1" x14ac:dyDescent="0.2">
      <c r="A16" s="249"/>
      <c r="B16" s="251"/>
      <c r="C16" s="250"/>
      <c r="D16" s="140" t="str">
        <f t="shared" si="1"/>
        <v xml:space="preserve"> </v>
      </c>
      <c r="E16" s="55">
        <f t="shared" si="0"/>
        <v>0</v>
      </c>
      <c r="F16" s="140" t="s">
        <v>210</v>
      </c>
    </row>
    <row r="17" spans="1:8" ht="18" customHeight="1" x14ac:dyDescent="0.2">
      <c r="A17" s="249"/>
      <c r="B17" s="251"/>
      <c r="C17" s="250"/>
      <c r="D17" s="140" t="str">
        <f t="shared" si="1"/>
        <v xml:space="preserve"> </v>
      </c>
      <c r="E17" s="55">
        <f t="shared" si="0"/>
        <v>0</v>
      </c>
      <c r="F17" s="140" t="s">
        <v>210</v>
      </c>
    </row>
    <row r="18" spans="1:8" ht="18" customHeight="1" x14ac:dyDescent="0.2">
      <c r="A18" s="249"/>
      <c r="B18" s="251"/>
      <c r="C18" s="250"/>
      <c r="D18" s="140" t="str">
        <f t="shared" si="1"/>
        <v xml:space="preserve"> </v>
      </c>
      <c r="E18" s="55">
        <f t="shared" si="0"/>
        <v>0</v>
      </c>
      <c r="F18" s="140" t="s">
        <v>210</v>
      </c>
    </row>
    <row r="19" spans="1:8" ht="18" customHeight="1" x14ac:dyDescent="0.2">
      <c r="A19" s="249"/>
      <c r="B19" s="251"/>
      <c r="C19" s="250"/>
      <c r="D19" s="140" t="str">
        <f t="shared" si="1"/>
        <v xml:space="preserve"> </v>
      </c>
      <c r="E19" s="55">
        <f t="shared" si="0"/>
        <v>0</v>
      </c>
      <c r="F19" s="140" t="s">
        <v>210</v>
      </c>
    </row>
    <row r="20" spans="1:8" ht="18" customHeight="1" x14ac:dyDescent="0.2">
      <c r="A20" s="249"/>
      <c r="B20" s="251"/>
      <c r="C20" s="250"/>
      <c r="D20" s="140" t="str">
        <f t="shared" si="1"/>
        <v xml:space="preserve"> </v>
      </c>
      <c r="E20" s="55">
        <f t="shared" si="0"/>
        <v>0</v>
      </c>
      <c r="F20" s="140" t="s">
        <v>210</v>
      </c>
    </row>
    <row r="21" spans="1:8" ht="18" customHeight="1" x14ac:dyDescent="0.2">
      <c r="A21" s="249"/>
      <c r="B21" s="251"/>
      <c r="C21" s="250"/>
      <c r="D21" s="140" t="str">
        <f t="shared" si="1"/>
        <v xml:space="preserve"> </v>
      </c>
      <c r="E21" s="55">
        <f t="shared" si="0"/>
        <v>0</v>
      </c>
      <c r="F21" s="140" t="s">
        <v>210</v>
      </c>
    </row>
    <row r="22" spans="1:8" ht="18" customHeight="1" x14ac:dyDescent="0.2">
      <c r="A22" s="249"/>
      <c r="B22" s="251"/>
      <c r="C22" s="250"/>
      <c r="D22" s="140" t="str">
        <f t="shared" si="1"/>
        <v xml:space="preserve"> </v>
      </c>
      <c r="E22" s="55">
        <f t="shared" si="0"/>
        <v>0</v>
      </c>
      <c r="F22" s="140" t="s">
        <v>210</v>
      </c>
      <c r="G22" s="267" t="s">
        <v>182</v>
      </c>
      <c r="H22" s="267" t="s">
        <v>212</v>
      </c>
    </row>
    <row r="23" spans="1:8" ht="18" customHeight="1" x14ac:dyDescent="0.2">
      <c r="A23" s="249"/>
      <c r="B23" s="251"/>
      <c r="C23" s="250"/>
      <c r="D23" s="140" t="str">
        <f t="shared" si="1"/>
        <v xml:space="preserve"> </v>
      </c>
      <c r="E23" s="55">
        <f t="shared" si="0"/>
        <v>0</v>
      </c>
      <c r="F23" s="140" t="s">
        <v>210</v>
      </c>
      <c r="G23" s="267"/>
      <c r="H23" s="267"/>
    </row>
    <row r="24" spans="1:8" ht="18" customHeight="1" x14ac:dyDescent="0.2">
      <c r="A24" s="249"/>
      <c r="B24" s="251"/>
      <c r="C24" s="250"/>
      <c r="D24" s="140" t="str">
        <f t="shared" si="1"/>
        <v xml:space="preserve"> </v>
      </c>
      <c r="E24" s="55">
        <f t="shared" si="0"/>
        <v>0</v>
      </c>
      <c r="F24" s="140" t="s">
        <v>210</v>
      </c>
      <c r="G24" s="267"/>
      <c r="H24" s="267"/>
    </row>
    <row r="25" spans="1:8" ht="18" customHeight="1" x14ac:dyDescent="0.2">
      <c r="A25" s="249"/>
      <c r="B25" s="251"/>
      <c r="C25" s="250"/>
      <c r="D25" s="140" t="str">
        <f t="shared" si="1"/>
        <v xml:space="preserve"> </v>
      </c>
      <c r="E25" s="55">
        <f t="shared" si="0"/>
        <v>0</v>
      </c>
      <c r="F25" s="140" t="s">
        <v>210</v>
      </c>
      <c r="G25" s="267"/>
      <c r="H25" s="267"/>
    </row>
    <row r="26" spans="1:8" ht="18" customHeight="1" x14ac:dyDescent="0.2">
      <c r="A26" s="249"/>
      <c r="B26" s="251"/>
      <c r="C26" s="250"/>
      <c r="D26" s="140" t="str">
        <f t="shared" si="1"/>
        <v xml:space="preserve"> </v>
      </c>
      <c r="E26" s="55">
        <f t="shared" si="0"/>
        <v>0</v>
      </c>
      <c r="F26" s="140" t="s">
        <v>210</v>
      </c>
      <c r="G26" s="267"/>
      <c r="H26" s="267"/>
    </row>
    <row r="27" spans="1:8" ht="18" customHeight="1" x14ac:dyDescent="0.2">
      <c r="A27" s="249"/>
      <c r="B27" s="251"/>
      <c r="C27" s="250"/>
      <c r="D27" s="140" t="str">
        <f t="shared" si="1"/>
        <v xml:space="preserve"> </v>
      </c>
      <c r="E27" s="55">
        <f t="shared" si="0"/>
        <v>0</v>
      </c>
      <c r="F27" s="140" t="s">
        <v>210</v>
      </c>
      <c r="G27" s="267"/>
      <c r="H27" s="267"/>
    </row>
    <row r="28" spans="1:8" ht="18" customHeight="1" x14ac:dyDescent="0.2">
      <c r="A28" s="249"/>
      <c r="B28" s="251"/>
      <c r="C28" s="250"/>
      <c r="D28" s="140" t="str">
        <f t="shared" si="1"/>
        <v xml:space="preserve"> </v>
      </c>
      <c r="E28" s="55">
        <f t="shared" si="0"/>
        <v>0</v>
      </c>
      <c r="F28" s="140" t="s">
        <v>210</v>
      </c>
      <c r="G28" s="267"/>
      <c r="H28" s="267"/>
    </row>
    <row r="29" spans="1:8" ht="18" customHeight="1" x14ac:dyDescent="0.2">
      <c r="A29" s="249"/>
      <c r="B29" s="251"/>
      <c r="C29" s="191" t="s">
        <v>74</v>
      </c>
      <c r="D29" s="140" t="str">
        <f t="shared" si="1"/>
        <v xml:space="preserve"> </v>
      </c>
      <c r="E29" s="55">
        <f t="shared" si="0"/>
        <v>0</v>
      </c>
      <c r="F29" s="140" t="s">
        <v>210</v>
      </c>
      <c r="G29" s="252" t="s">
        <v>186</v>
      </c>
      <c r="H29" s="253" t="s">
        <v>187</v>
      </c>
    </row>
    <row r="30" spans="1:8" ht="18" customHeight="1" x14ac:dyDescent="0.2">
      <c r="A30" s="249"/>
      <c r="B30" s="251"/>
      <c r="C30" s="191" t="s">
        <v>116</v>
      </c>
      <c r="D30" s="140" t="str">
        <f t="shared" si="1"/>
        <v xml:space="preserve"> </v>
      </c>
      <c r="E30" s="55">
        <f t="shared" si="0"/>
        <v>0</v>
      </c>
      <c r="F30" s="140" t="s">
        <v>210</v>
      </c>
      <c r="G30" s="252" t="s">
        <v>186</v>
      </c>
      <c r="H30" s="253" t="s">
        <v>187</v>
      </c>
    </row>
    <row r="31" spans="1:8" ht="18" customHeight="1" x14ac:dyDescent="0.2">
      <c r="A31" s="249"/>
      <c r="B31" s="251"/>
      <c r="C31" s="191" t="s">
        <v>117</v>
      </c>
      <c r="D31" s="140" t="str">
        <f t="shared" si="1"/>
        <v xml:space="preserve"> </v>
      </c>
      <c r="E31" s="55">
        <f t="shared" si="0"/>
        <v>0</v>
      </c>
      <c r="F31" s="140" t="s">
        <v>210</v>
      </c>
      <c r="G31" s="252" t="s">
        <v>186</v>
      </c>
      <c r="H31" s="253" t="s">
        <v>187</v>
      </c>
    </row>
    <row r="32" spans="1:8" ht="18" customHeight="1" x14ac:dyDescent="0.2">
      <c r="A32" s="249"/>
      <c r="B32" s="251"/>
      <c r="C32" s="191" t="s">
        <v>180</v>
      </c>
      <c r="D32" s="140" t="str">
        <f t="shared" si="1"/>
        <v xml:space="preserve"> </v>
      </c>
      <c r="E32" s="55">
        <f t="shared" si="0"/>
        <v>0</v>
      </c>
      <c r="F32" s="140" t="s">
        <v>210</v>
      </c>
      <c r="G32" s="252" t="s">
        <v>186</v>
      </c>
      <c r="H32" s="253" t="s">
        <v>187</v>
      </c>
    </row>
    <row r="33" spans="1:8" ht="18" customHeight="1" x14ac:dyDescent="0.2">
      <c r="A33" s="249"/>
      <c r="B33" s="251"/>
      <c r="C33" s="191" t="s">
        <v>119</v>
      </c>
      <c r="D33" s="140" t="str">
        <f t="shared" si="1"/>
        <v xml:space="preserve"> </v>
      </c>
      <c r="E33" s="55">
        <f t="shared" si="0"/>
        <v>0</v>
      </c>
      <c r="F33" s="140" t="s">
        <v>210</v>
      </c>
      <c r="G33" s="252" t="s">
        <v>187</v>
      </c>
      <c r="H33" s="253" t="s">
        <v>186</v>
      </c>
    </row>
    <row r="34" spans="1:8" ht="18" customHeight="1" x14ac:dyDescent="0.2">
      <c r="A34" s="249"/>
      <c r="B34" s="251"/>
      <c r="C34" s="191" t="s">
        <v>118</v>
      </c>
      <c r="D34" s="140" t="str">
        <f t="shared" si="1"/>
        <v xml:space="preserve"> </v>
      </c>
      <c r="E34" s="55">
        <f t="shared" si="0"/>
        <v>0</v>
      </c>
      <c r="F34" s="140" t="s">
        <v>210</v>
      </c>
      <c r="G34" s="252" t="s">
        <v>187</v>
      </c>
      <c r="H34" s="253" t="s">
        <v>186</v>
      </c>
    </row>
  </sheetData>
  <sheetProtection password="C4B2" sheet="1" objects="1" scenarios="1" selectLockedCells="1"/>
  <mergeCells count="3">
    <mergeCell ref="B3:C3"/>
    <mergeCell ref="G22:G28"/>
    <mergeCell ref="H22:H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10" workbookViewId="0">
      <selection activeCell="B9" sqref="B9"/>
    </sheetView>
  </sheetViews>
  <sheetFormatPr defaultRowHeight="12.75" x14ac:dyDescent="0.2"/>
  <cols>
    <col min="1" max="1" width="37.5703125" customWidth="1"/>
    <col min="2" max="2" width="11.5703125" bestFit="1" customWidth="1"/>
    <col min="3" max="4" width="19.7109375" customWidth="1"/>
    <col min="5" max="5" width="12.28515625" hidden="1" customWidth="1"/>
    <col min="6" max="6" width="10.28515625" hidden="1" customWidth="1"/>
    <col min="11" max="11" width="10.28515625" bestFit="1" customWidth="1"/>
  </cols>
  <sheetData>
    <row r="1" spans="1:6" x14ac:dyDescent="0.2">
      <c r="A1" t="s">
        <v>0</v>
      </c>
    </row>
    <row r="3" spans="1:6" ht="19.5" x14ac:dyDescent="0.25">
      <c r="A3" s="42" t="s">
        <v>132</v>
      </c>
      <c r="B3" s="270" t="s">
        <v>167</v>
      </c>
      <c r="C3" s="271"/>
      <c r="D3" s="3"/>
    </row>
    <row r="4" spans="1:6" ht="19.5" x14ac:dyDescent="0.25">
      <c r="A4" s="42"/>
      <c r="B4" s="43"/>
      <c r="C4" s="43"/>
      <c r="D4" s="3"/>
    </row>
    <row r="5" spans="1:6" ht="20.25" x14ac:dyDescent="0.25">
      <c r="A5" s="42" t="s">
        <v>33</v>
      </c>
      <c r="B5" s="45" t="str">
        <f>Team!B5</f>
        <v>TANGE</v>
      </c>
      <c r="C5" s="44"/>
    </row>
    <row r="6" spans="1:6" ht="20.25" x14ac:dyDescent="0.25">
      <c r="A6" s="42" t="s">
        <v>34</v>
      </c>
      <c r="B6" s="45">
        <f>Team!B6</f>
        <v>2013</v>
      </c>
      <c r="C6" s="44"/>
    </row>
    <row r="7" spans="1:6" ht="19.5" x14ac:dyDescent="0.25">
      <c r="A7" s="42"/>
      <c r="B7" s="43"/>
      <c r="C7" s="43"/>
      <c r="D7" s="3"/>
    </row>
    <row r="8" spans="1:6" ht="19.5" x14ac:dyDescent="0.25">
      <c r="A8" s="42" t="s">
        <v>1</v>
      </c>
      <c r="B8" s="43"/>
      <c r="C8" s="272" t="s">
        <v>133</v>
      </c>
      <c r="D8" s="272"/>
    </row>
    <row r="9" spans="1:6" x14ac:dyDescent="0.2">
      <c r="A9" s="3" t="s">
        <v>146</v>
      </c>
      <c r="B9" s="16">
        <v>0</v>
      </c>
      <c r="C9" s="268"/>
      <c r="D9" s="269"/>
      <c r="E9" s="6"/>
      <c r="F9" s="6"/>
    </row>
    <row r="10" spans="1:6" ht="15" x14ac:dyDescent="0.25">
      <c r="A10" s="3" t="s">
        <v>147</v>
      </c>
      <c r="B10" s="16">
        <v>0</v>
      </c>
      <c r="C10" s="269"/>
      <c r="D10" s="269"/>
      <c r="E10" s="7"/>
      <c r="F10" s="8"/>
    </row>
    <row r="11" spans="1:6" ht="15" x14ac:dyDescent="0.25">
      <c r="A11" s="3" t="s">
        <v>122</v>
      </c>
      <c r="B11" s="14">
        <f>IF(B39="Y",E25,0)</f>
        <v>0</v>
      </c>
      <c r="C11" s="268"/>
      <c r="D11" s="269"/>
      <c r="E11" s="7"/>
      <c r="F11" s="8"/>
    </row>
    <row r="12" spans="1:6" ht="15" x14ac:dyDescent="0.25">
      <c r="A12" s="3" t="s">
        <v>124</v>
      </c>
      <c r="B12" s="16">
        <v>0</v>
      </c>
      <c r="C12" s="268"/>
      <c r="D12" s="269"/>
      <c r="E12" s="7"/>
      <c r="F12" s="8"/>
    </row>
    <row r="13" spans="1:6" x14ac:dyDescent="0.2">
      <c r="A13" s="3" t="s">
        <v>125</v>
      </c>
      <c r="B13" s="49">
        <f>B40*B41</f>
        <v>0</v>
      </c>
      <c r="C13" s="273" t="s">
        <v>165</v>
      </c>
      <c r="D13" s="273"/>
      <c r="E13" s="8"/>
      <c r="F13" s="8"/>
    </row>
    <row r="14" spans="1:6" ht="15" x14ac:dyDescent="0.25">
      <c r="A14" s="3" t="s">
        <v>127</v>
      </c>
      <c r="B14" s="16">
        <v>880</v>
      </c>
      <c r="C14" s="268" t="s">
        <v>131</v>
      </c>
      <c r="D14" s="269"/>
      <c r="E14" s="7"/>
      <c r="F14" s="7"/>
    </row>
    <row r="15" spans="1:6" ht="15" x14ac:dyDescent="0.25">
      <c r="A15" s="3" t="s">
        <v>128</v>
      </c>
      <c r="B15" s="1">
        <f>B28*B35</f>
        <v>0</v>
      </c>
      <c r="C15" s="268"/>
      <c r="D15" s="269"/>
      <c r="E15" s="7"/>
      <c r="F15" s="9"/>
    </row>
    <row r="16" spans="1:6" ht="15" x14ac:dyDescent="0.25">
      <c r="A16" s="3" t="s">
        <v>126</v>
      </c>
      <c r="B16" s="16">
        <v>0</v>
      </c>
      <c r="C16" s="268"/>
      <c r="D16" s="269"/>
      <c r="E16" s="7"/>
      <c r="F16" s="9"/>
    </row>
    <row r="17" spans="1:6" ht="15" x14ac:dyDescent="0.25">
      <c r="A17" s="3" t="s">
        <v>129</v>
      </c>
      <c r="B17" s="16">
        <v>0</v>
      </c>
      <c r="C17" s="268"/>
      <c r="D17" s="269"/>
      <c r="E17" s="7"/>
      <c r="F17" s="9"/>
    </row>
    <row r="18" spans="1:6" ht="15" x14ac:dyDescent="0.25">
      <c r="A18" s="3" t="s">
        <v>130</v>
      </c>
      <c r="B18" s="16">
        <v>0</v>
      </c>
      <c r="C18" s="268"/>
      <c r="D18" s="269"/>
      <c r="E18" s="7"/>
      <c r="F18" s="8"/>
    </row>
    <row r="19" spans="1:6" ht="13.5" thickBot="1" x14ac:dyDescent="0.25">
      <c r="A19" s="3" t="s">
        <v>123</v>
      </c>
      <c r="B19" s="1">
        <f>ROUNDUP((B49*B50),0)</f>
        <v>0</v>
      </c>
      <c r="C19" s="273" t="s">
        <v>162</v>
      </c>
      <c r="D19" s="274"/>
    </row>
    <row r="20" spans="1:6" ht="16.5" thickTop="1" thickBot="1" x14ac:dyDescent="0.3">
      <c r="A20" s="5"/>
      <c r="B20" s="10">
        <f>SUM(B9:B19)</f>
        <v>880</v>
      </c>
      <c r="C20" s="277"/>
      <c r="D20" s="277"/>
      <c r="E20" s="7"/>
      <c r="F20" s="8"/>
    </row>
    <row r="21" spans="1:6" ht="20.25" thickTop="1" x14ac:dyDescent="0.25">
      <c r="A21" s="42" t="s">
        <v>148</v>
      </c>
      <c r="B21" s="3"/>
      <c r="C21" s="278"/>
      <c r="D21" s="278"/>
      <c r="E21" s="7"/>
      <c r="F21" s="8"/>
    </row>
    <row r="22" spans="1:6" ht="15" x14ac:dyDescent="0.25">
      <c r="A22" s="3" t="s">
        <v>146</v>
      </c>
      <c r="B22" s="1">
        <f>IF(B42="Y",ROUNDUP(E26,0),F26)</f>
        <v>0</v>
      </c>
      <c r="C22" s="277"/>
      <c r="D22" s="277"/>
      <c r="E22" s="7"/>
      <c r="F22" s="8"/>
    </row>
    <row r="23" spans="1:6" ht="15" x14ac:dyDescent="0.25">
      <c r="A23" s="3" t="s">
        <v>147</v>
      </c>
      <c r="B23" s="1">
        <f>IF(B10&gt;0,(ROUNDUP((B10/B36),0)),0)</f>
        <v>0</v>
      </c>
      <c r="C23" s="277"/>
      <c r="D23" s="277"/>
      <c r="E23" s="7"/>
      <c r="F23" s="8"/>
    </row>
    <row r="24" spans="1:6" ht="15" x14ac:dyDescent="0.25">
      <c r="A24" s="3" t="s">
        <v>122</v>
      </c>
      <c r="B24" s="1">
        <f>ROUNDUP((B11/B35),0)</f>
        <v>0</v>
      </c>
      <c r="C24" s="277"/>
      <c r="D24" s="277"/>
      <c r="E24" s="7"/>
      <c r="F24" s="8"/>
    </row>
    <row r="25" spans="1:6" ht="15" x14ac:dyDescent="0.25">
      <c r="A25" s="3" t="s">
        <v>124</v>
      </c>
      <c r="B25" s="1">
        <f>ROUNDUP((B12/B35),0)</f>
        <v>0</v>
      </c>
      <c r="C25" s="277"/>
      <c r="D25" s="277"/>
      <c r="E25" s="7">
        <f>IF(B10&gt;0,IF(B39="Y",(B28+(B10/B36)),0),IF(B39="Y",B28,0))</f>
        <v>0</v>
      </c>
      <c r="F25" s="8"/>
    </row>
    <row r="26" spans="1:6" x14ac:dyDescent="0.2">
      <c r="A26" s="3" t="s">
        <v>125</v>
      </c>
      <c r="B26" s="1">
        <f>ROUNDUP((B13/B35),0)</f>
        <v>0</v>
      </c>
      <c r="C26" s="277"/>
      <c r="D26" s="277"/>
      <c r="E26" s="1">
        <f>(B9-(B45*B43))/B35</f>
        <v>0</v>
      </c>
      <c r="F26" s="2">
        <f>B9/B35</f>
        <v>0</v>
      </c>
    </row>
    <row r="27" spans="1:6" x14ac:dyDescent="0.2">
      <c r="A27" s="3" t="s">
        <v>127</v>
      </c>
      <c r="B27" s="1">
        <f>ROUNDUP((B14/B35),0)</f>
        <v>52</v>
      </c>
      <c r="C27" s="277"/>
      <c r="D27" s="277"/>
      <c r="E27" s="13"/>
    </row>
    <row r="28" spans="1:6" x14ac:dyDescent="0.2">
      <c r="A28" s="3" t="s">
        <v>128</v>
      </c>
      <c r="B28" s="1">
        <f>ROUNDUP((B37*B38),0)</f>
        <v>0</v>
      </c>
      <c r="C28" s="277"/>
      <c r="D28" s="277"/>
      <c r="E28" s="13"/>
    </row>
    <row r="29" spans="1:6" x14ac:dyDescent="0.2">
      <c r="A29" s="3" t="s">
        <v>126</v>
      </c>
      <c r="B29" s="1">
        <f>ROUNDUP((B16/B35),0)</f>
        <v>0</v>
      </c>
      <c r="C29" s="277"/>
      <c r="D29" s="277"/>
    </row>
    <row r="30" spans="1:6" x14ac:dyDescent="0.2">
      <c r="A30" s="3" t="s">
        <v>129</v>
      </c>
      <c r="B30" s="1">
        <f>ROUNDUP((B17/B35),0)</f>
        <v>0</v>
      </c>
      <c r="C30" s="277"/>
      <c r="D30" s="277"/>
    </row>
    <row r="31" spans="1:6" x14ac:dyDescent="0.2">
      <c r="A31" s="3" t="s">
        <v>130</v>
      </c>
      <c r="B31" s="1">
        <f>ROUNDUP((B18/B35),0)</f>
        <v>0</v>
      </c>
      <c r="C31" s="277"/>
      <c r="D31" s="277"/>
    </row>
    <row r="32" spans="1:6" ht="13.5" thickBot="1" x14ac:dyDescent="0.25">
      <c r="A32" s="3" t="s">
        <v>123</v>
      </c>
      <c r="B32" s="1">
        <f>ROUNDUP((B19/B35),0)</f>
        <v>0</v>
      </c>
      <c r="C32" s="277"/>
      <c r="D32" s="277"/>
    </row>
    <row r="33" spans="1:11" ht="14.25" thickTop="1" thickBot="1" x14ac:dyDescent="0.25">
      <c r="A33" s="43" t="s">
        <v>149</v>
      </c>
      <c r="B33" s="10">
        <f>SUM(B22:B32)</f>
        <v>52</v>
      </c>
      <c r="C33" s="277"/>
      <c r="D33" s="277"/>
    </row>
    <row r="34" spans="1:11" ht="13.5" thickTop="1" x14ac:dyDescent="0.2">
      <c r="A34" s="5"/>
      <c r="B34" s="47"/>
      <c r="C34" s="277"/>
      <c r="D34" s="277"/>
    </row>
    <row r="35" spans="1:11" x14ac:dyDescent="0.2">
      <c r="A35" s="11" t="s">
        <v>138</v>
      </c>
      <c r="B35" s="46">
        <v>17</v>
      </c>
      <c r="C35" s="276"/>
      <c r="D35" s="276"/>
    </row>
    <row r="36" spans="1:11" x14ac:dyDescent="0.2">
      <c r="A36" s="12" t="s">
        <v>157</v>
      </c>
      <c r="B36" s="17">
        <v>0</v>
      </c>
      <c r="C36" s="276"/>
      <c r="D36" s="276"/>
      <c r="E36" s="4"/>
      <c r="F36" s="4"/>
      <c r="G36" s="4"/>
      <c r="H36" s="4"/>
      <c r="I36" s="4"/>
    </row>
    <row r="37" spans="1:11" x14ac:dyDescent="0.2">
      <c r="A37" s="11" t="s">
        <v>158</v>
      </c>
      <c r="B37" s="18">
        <v>0</v>
      </c>
      <c r="C37" s="276"/>
      <c r="D37" s="276"/>
      <c r="E37" s="4"/>
      <c r="F37" s="4"/>
      <c r="G37" s="4"/>
      <c r="H37" s="4"/>
      <c r="I37" s="4"/>
    </row>
    <row r="38" spans="1:11" ht="12.75" customHeight="1" thickBot="1" x14ac:dyDescent="0.25">
      <c r="A38" s="11" t="s">
        <v>137</v>
      </c>
      <c r="B38" s="19">
        <v>60</v>
      </c>
      <c r="C38" s="292"/>
      <c r="D38" s="292"/>
      <c r="E38" s="4"/>
      <c r="F38" s="4"/>
      <c r="G38" s="4"/>
      <c r="H38" s="4"/>
      <c r="I38" s="4"/>
      <c r="K38" s="2"/>
    </row>
    <row r="39" spans="1:11" ht="13.5" thickBot="1" x14ac:dyDescent="0.25">
      <c r="A39" s="12" t="s">
        <v>135</v>
      </c>
      <c r="B39" s="17" t="s">
        <v>139</v>
      </c>
      <c r="C39" s="290" t="s">
        <v>153</v>
      </c>
      <c r="D39" s="291"/>
      <c r="E39" s="4"/>
      <c r="F39" s="4"/>
      <c r="G39" s="4"/>
      <c r="H39" s="4"/>
      <c r="I39" s="4"/>
    </row>
    <row r="40" spans="1:11" x14ac:dyDescent="0.2">
      <c r="A40" s="12" t="s">
        <v>163</v>
      </c>
      <c r="B40" s="17">
        <v>0</v>
      </c>
      <c r="C40" s="282" t="s">
        <v>166</v>
      </c>
      <c r="D40" s="282"/>
      <c r="E40" s="4"/>
      <c r="F40" s="4"/>
      <c r="G40" s="4"/>
      <c r="H40" s="4"/>
      <c r="I40" s="4"/>
    </row>
    <row r="41" spans="1:11" ht="13.5" thickBot="1" x14ac:dyDescent="0.25">
      <c r="A41" s="12" t="s">
        <v>164</v>
      </c>
      <c r="B41" s="48">
        <v>0</v>
      </c>
      <c r="C41" s="283"/>
      <c r="D41" s="283"/>
      <c r="E41" s="4"/>
      <c r="F41" s="4"/>
      <c r="G41" s="4"/>
      <c r="H41" s="4"/>
      <c r="I41" s="4"/>
    </row>
    <row r="42" spans="1:11" x14ac:dyDescent="0.2">
      <c r="A42" s="12" t="s">
        <v>143</v>
      </c>
      <c r="B42" s="17" t="s">
        <v>140</v>
      </c>
      <c r="C42" s="284" t="s">
        <v>154</v>
      </c>
      <c r="D42" s="285"/>
      <c r="E42" s="4"/>
      <c r="F42" s="4"/>
      <c r="G42" s="4"/>
      <c r="H42" s="4"/>
      <c r="I42" s="4"/>
    </row>
    <row r="43" spans="1:11" x14ac:dyDescent="0.2">
      <c r="A43" s="12" t="s">
        <v>150</v>
      </c>
      <c r="B43" s="21">
        <v>0</v>
      </c>
      <c r="C43" s="286"/>
      <c r="D43" s="287"/>
      <c r="E43" s="4"/>
      <c r="F43" s="4"/>
      <c r="G43" s="4"/>
      <c r="H43" s="4"/>
      <c r="I43" s="4"/>
    </row>
    <row r="44" spans="1:11" x14ac:dyDescent="0.2">
      <c r="A44" s="12" t="s">
        <v>155</v>
      </c>
      <c r="B44" s="20">
        <v>0.7</v>
      </c>
      <c r="C44" s="286"/>
      <c r="D44" s="287"/>
      <c r="E44" s="4"/>
      <c r="F44" s="4"/>
      <c r="G44" s="4"/>
      <c r="H44" s="4"/>
      <c r="I44" s="4"/>
    </row>
    <row r="45" spans="1:11" ht="13.5" thickBot="1" x14ac:dyDescent="0.25">
      <c r="A45" s="12" t="s">
        <v>156</v>
      </c>
      <c r="B45" s="15">
        <f>ROUNDUP(((B9/B35)*B44),0)</f>
        <v>0</v>
      </c>
      <c r="C45" s="288"/>
      <c r="D45" s="289"/>
      <c r="E45" s="4"/>
      <c r="F45" s="4"/>
      <c r="G45" s="4"/>
      <c r="H45" s="4"/>
      <c r="I45" s="4"/>
    </row>
    <row r="46" spans="1:11" x14ac:dyDescent="0.2">
      <c r="A46" s="12" t="s">
        <v>136</v>
      </c>
      <c r="B46" s="22">
        <v>0</v>
      </c>
      <c r="C46" s="279" t="s">
        <v>159</v>
      </c>
      <c r="D46" s="280"/>
      <c r="E46" s="4"/>
      <c r="F46" s="4"/>
      <c r="G46" s="4"/>
      <c r="H46" s="4"/>
      <c r="I46" s="4"/>
    </row>
    <row r="47" spans="1:11" x14ac:dyDescent="0.2">
      <c r="A47" s="12" t="s">
        <v>151</v>
      </c>
      <c r="B47" s="21">
        <v>0</v>
      </c>
      <c r="C47" s="281" t="s">
        <v>160</v>
      </c>
      <c r="D47" s="281"/>
      <c r="E47" s="4"/>
      <c r="F47" s="4"/>
      <c r="G47" s="4"/>
      <c r="H47" s="4"/>
      <c r="I47" s="4"/>
    </row>
    <row r="48" spans="1:11" x14ac:dyDescent="0.2">
      <c r="A48" s="12" t="s">
        <v>152</v>
      </c>
      <c r="B48" s="21">
        <v>0</v>
      </c>
      <c r="C48" s="281"/>
      <c r="D48" s="281"/>
      <c r="E48" s="4"/>
      <c r="F48" s="4"/>
      <c r="G48" s="4"/>
      <c r="H48" s="4"/>
      <c r="I48" s="4"/>
    </row>
    <row r="49" spans="1:9" x14ac:dyDescent="0.2">
      <c r="A49" s="12" t="s">
        <v>142</v>
      </c>
      <c r="B49" s="25">
        <f>(B47+B48)*B51</f>
        <v>0</v>
      </c>
      <c r="C49" s="276"/>
      <c r="D49" s="276"/>
      <c r="E49" s="4"/>
      <c r="F49" s="4"/>
      <c r="G49" s="4"/>
      <c r="H49" s="4"/>
      <c r="I49" s="4"/>
    </row>
    <row r="50" spans="1:9" x14ac:dyDescent="0.2">
      <c r="A50" s="12" t="s">
        <v>141</v>
      </c>
      <c r="B50" s="24">
        <v>1.46</v>
      </c>
      <c r="C50" s="275" t="s">
        <v>161</v>
      </c>
      <c r="D50" s="276"/>
      <c r="E50" s="4"/>
      <c r="F50" s="4"/>
      <c r="G50" s="4"/>
      <c r="H50" s="4"/>
      <c r="I50" s="4"/>
    </row>
    <row r="51" spans="1:9" x14ac:dyDescent="0.2">
      <c r="A51" s="12" t="s">
        <v>175</v>
      </c>
      <c r="B51" s="23">
        <v>1.5</v>
      </c>
      <c r="C51" s="276"/>
      <c r="D51" s="276"/>
      <c r="E51" s="4"/>
      <c r="F51" s="4"/>
      <c r="G51" s="4"/>
      <c r="H51" s="4"/>
      <c r="I51" s="4"/>
    </row>
    <row r="52" spans="1:9" x14ac:dyDescent="0.2">
      <c r="E52" s="4"/>
      <c r="F52" s="4"/>
      <c r="G52" s="4"/>
      <c r="H52" s="4"/>
      <c r="I52" s="4"/>
    </row>
    <row r="53" spans="1:9" x14ac:dyDescent="0.2">
      <c r="A53" s="4"/>
      <c r="B53" s="4"/>
      <c r="C53" s="4"/>
      <c r="D53" s="4"/>
      <c r="E53" s="4"/>
      <c r="F53" s="4"/>
      <c r="G53" s="4"/>
      <c r="H53" s="4"/>
      <c r="I53" s="4"/>
    </row>
    <row r="54" spans="1:9" x14ac:dyDescent="0.2">
      <c r="A54" s="4"/>
      <c r="B54" s="4"/>
      <c r="C54" s="4"/>
      <c r="D54" s="4"/>
      <c r="E54" s="4"/>
      <c r="F54" s="4"/>
      <c r="G54" s="4"/>
      <c r="H54" s="4"/>
      <c r="I54" s="4"/>
    </row>
    <row r="55" spans="1:9" x14ac:dyDescent="0.2">
      <c r="A55" s="4"/>
      <c r="B55" s="4"/>
      <c r="C55" s="4"/>
      <c r="D55" s="4"/>
      <c r="E55" s="4"/>
      <c r="F55" s="4"/>
      <c r="G55" s="4"/>
      <c r="H55" s="4"/>
      <c r="I55" s="4"/>
    </row>
  </sheetData>
  <sheetProtection password="C4B2" sheet="1" objects="1" scenarios="1"/>
  <mergeCells count="40">
    <mergeCell ref="C22:D22"/>
    <mergeCell ref="C23:D23"/>
    <mergeCell ref="C24:D24"/>
    <mergeCell ref="C27:D27"/>
    <mergeCell ref="C28:D28"/>
    <mergeCell ref="C29:D29"/>
    <mergeCell ref="C30:D30"/>
    <mergeCell ref="C42:D45"/>
    <mergeCell ref="C39:D39"/>
    <mergeCell ref="C36:D36"/>
    <mergeCell ref="C37:D37"/>
    <mergeCell ref="C38:D38"/>
    <mergeCell ref="C35:D35"/>
    <mergeCell ref="C18:D18"/>
    <mergeCell ref="C19:D19"/>
    <mergeCell ref="C50:D50"/>
    <mergeCell ref="C51:D51"/>
    <mergeCell ref="C20:D20"/>
    <mergeCell ref="C21:D21"/>
    <mergeCell ref="C31:D31"/>
    <mergeCell ref="C32:D32"/>
    <mergeCell ref="C46:D46"/>
    <mergeCell ref="C49:D49"/>
    <mergeCell ref="C33:D33"/>
    <mergeCell ref="C34:D34"/>
    <mergeCell ref="C47:D48"/>
    <mergeCell ref="C40:D41"/>
    <mergeCell ref="C25:D25"/>
    <mergeCell ref="C26:D26"/>
    <mergeCell ref="C14:D14"/>
    <mergeCell ref="C8:D8"/>
    <mergeCell ref="C15:D15"/>
    <mergeCell ref="C16:D16"/>
    <mergeCell ref="C17:D17"/>
    <mergeCell ref="C13:D13"/>
    <mergeCell ref="C9:D9"/>
    <mergeCell ref="C10:D10"/>
    <mergeCell ref="B3:C3"/>
    <mergeCell ref="C11:D11"/>
    <mergeCell ref="C12:D1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C6" sqref="C6"/>
    </sheetView>
  </sheetViews>
  <sheetFormatPr defaultRowHeight="12.75" x14ac:dyDescent="0.2"/>
  <cols>
    <col min="1" max="1" width="46.5703125" style="93" customWidth="1"/>
    <col min="2" max="5" width="11.5703125" style="93" bestFit="1" customWidth="1"/>
    <col min="6" max="6" width="10.28515625" style="93" customWidth="1"/>
    <col min="7" max="7" width="11.5703125" style="93" bestFit="1" customWidth="1"/>
    <col min="8" max="9" width="11.5703125" style="93" customWidth="1"/>
    <col min="10" max="10" width="11.5703125" style="93" bestFit="1" customWidth="1"/>
    <col min="11" max="16384" width="9.140625" style="93"/>
  </cols>
  <sheetData>
    <row r="1" spans="1:11" ht="15.75" x14ac:dyDescent="0.2">
      <c r="A1" s="168" t="s">
        <v>50</v>
      </c>
      <c r="B1" s="95"/>
      <c r="C1" s="95"/>
      <c r="D1" s="95"/>
      <c r="E1" s="95"/>
      <c r="F1" s="95"/>
      <c r="G1" s="95"/>
      <c r="H1" s="95"/>
      <c r="I1" s="95"/>
      <c r="J1" s="95"/>
      <c r="K1" s="95"/>
    </row>
    <row r="2" spans="1:11" ht="15.75" x14ac:dyDescent="0.2">
      <c r="A2" s="168" t="s">
        <v>33</v>
      </c>
      <c r="B2" s="169" t="str">
        <f>Team!B5</f>
        <v>TANGE</v>
      </c>
      <c r="C2" s="95"/>
      <c r="D2" s="95"/>
      <c r="E2" s="95"/>
      <c r="F2" s="95"/>
      <c r="G2" s="95"/>
      <c r="H2" s="95"/>
      <c r="I2" s="95"/>
      <c r="J2" s="95"/>
      <c r="K2" s="95"/>
    </row>
    <row r="3" spans="1:11" ht="15.75" x14ac:dyDescent="0.2">
      <c r="A3" s="168" t="s">
        <v>211</v>
      </c>
      <c r="B3" s="169">
        <f>Team!B6</f>
        <v>2013</v>
      </c>
      <c r="C3" s="95"/>
      <c r="D3" s="95"/>
      <c r="E3" s="95"/>
      <c r="F3" s="95"/>
      <c r="G3" s="95"/>
      <c r="H3" s="95"/>
      <c r="I3" s="95"/>
      <c r="J3" s="95"/>
      <c r="K3" s="95"/>
    </row>
    <row r="4" spans="1:11" x14ac:dyDescent="0.2">
      <c r="A4" s="95"/>
      <c r="B4" s="95"/>
      <c r="C4" s="95"/>
      <c r="D4" s="95"/>
      <c r="E4" s="95"/>
      <c r="F4" s="95"/>
      <c r="G4" s="95"/>
      <c r="H4" s="95"/>
      <c r="I4" s="95"/>
      <c r="J4" s="95"/>
      <c r="K4" s="95"/>
    </row>
    <row r="5" spans="1:11" ht="20.100000000000001" customHeight="1" x14ac:dyDescent="0.2">
      <c r="A5" s="170" t="s">
        <v>11</v>
      </c>
      <c r="B5" s="171" t="s">
        <v>66</v>
      </c>
      <c r="C5" s="177">
        <v>41413</v>
      </c>
      <c r="D5" s="178">
        <v>41420</v>
      </c>
      <c r="E5" s="177">
        <v>41427</v>
      </c>
      <c r="F5" s="178">
        <v>41434</v>
      </c>
      <c r="G5" s="177">
        <v>41440</v>
      </c>
      <c r="H5" s="177">
        <v>41441</v>
      </c>
      <c r="I5" s="177">
        <v>41448</v>
      </c>
      <c r="J5" s="177"/>
      <c r="K5" s="95"/>
    </row>
    <row r="6" spans="1:11" ht="20.100000000000001" customHeight="1" x14ac:dyDescent="0.2">
      <c r="A6" s="105" t="str">
        <f>CONCATENATE(Team!A9,Team!D9,Team!B9)</f>
        <v>Air, Saxon</v>
      </c>
      <c r="B6" s="172">
        <f>IF(Team!C9&gt;0,Team!C9," ")</f>
        <v>19</v>
      </c>
      <c r="C6" s="179"/>
      <c r="D6" s="179"/>
      <c r="E6" s="179"/>
      <c r="F6" s="179"/>
      <c r="G6" s="179"/>
      <c r="H6" s="179"/>
      <c r="I6" s="179"/>
      <c r="J6" s="179"/>
      <c r="K6" s="95"/>
    </row>
    <row r="7" spans="1:11" ht="20.100000000000001" customHeight="1" x14ac:dyDescent="0.2">
      <c r="A7" s="105" t="str">
        <f>CONCATENATE(Team!A10,Team!D10,Team!B10)</f>
        <v xml:space="preserve"> </v>
      </c>
      <c r="B7" s="172" t="str">
        <f>IF(Team!C10&gt;0,Team!C10," ")</f>
        <v xml:space="preserve"> </v>
      </c>
      <c r="C7" s="179"/>
      <c r="D7" s="179"/>
      <c r="E7" s="179"/>
      <c r="F7" s="179"/>
      <c r="G7" s="179"/>
      <c r="H7" s="179"/>
      <c r="I7" s="179"/>
      <c r="J7" s="179"/>
      <c r="K7" s="95"/>
    </row>
    <row r="8" spans="1:11" ht="20.100000000000001" customHeight="1" x14ac:dyDescent="0.2">
      <c r="A8" s="105" t="str">
        <f>CONCATENATE(Team!A11,Team!D11,Team!B11)</f>
        <v xml:space="preserve"> </v>
      </c>
      <c r="B8" s="172" t="str">
        <f>IF(Team!C11&gt;0,Team!C11," ")</f>
        <v xml:space="preserve"> </v>
      </c>
      <c r="C8" s="179"/>
      <c r="D8" s="179"/>
      <c r="E8" s="179"/>
      <c r="F8" s="179"/>
      <c r="G8" s="179"/>
      <c r="H8" s="179"/>
      <c r="I8" s="179"/>
      <c r="J8" s="179"/>
      <c r="K8" s="95"/>
    </row>
    <row r="9" spans="1:11" ht="20.100000000000001" customHeight="1" x14ac:dyDescent="0.2">
      <c r="A9" s="105" t="str">
        <f>CONCATENATE(Team!A12,Team!D12,Team!B12)</f>
        <v xml:space="preserve"> </v>
      </c>
      <c r="B9" s="172" t="str">
        <f>IF(Team!C12&gt;0,Team!C12," ")</f>
        <v xml:space="preserve"> </v>
      </c>
      <c r="C9" s="179"/>
      <c r="D9" s="179"/>
      <c r="E9" s="179"/>
      <c r="F9" s="179"/>
      <c r="G9" s="179"/>
      <c r="H9" s="179"/>
      <c r="I9" s="179"/>
      <c r="J9" s="179"/>
      <c r="K9" s="95"/>
    </row>
    <row r="10" spans="1:11" ht="20.100000000000001" customHeight="1" x14ac:dyDescent="0.2">
      <c r="A10" s="105" t="str">
        <f>CONCATENATE(Team!A13,Team!D13,Team!B13)</f>
        <v xml:space="preserve"> </v>
      </c>
      <c r="B10" s="172" t="str">
        <f>IF(Team!C13&gt;0,Team!C13," ")</f>
        <v xml:space="preserve"> </v>
      </c>
      <c r="C10" s="179"/>
      <c r="D10" s="179"/>
      <c r="E10" s="179"/>
      <c r="F10" s="179"/>
      <c r="G10" s="179"/>
      <c r="H10" s="179"/>
      <c r="I10" s="179"/>
      <c r="J10" s="179"/>
      <c r="K10" s="95"/>
    </row>
    <row r="11" spans="1:11" ht="20.100000000000001" customHeight="1" x14ac:dyDescent="0.2">
      <c r="A11" s="105" t="str">
        <f>CONCATENATE(Team!A14,Team!D14,Team!B14)</f>
        <v xml:space="preserve"> </v>
      </c>
      <c r="B11" s="172" t="str">
        <f>IF(Team!C14&gt;0,Team!C14," ")</f>
        <v xml:space="preserve"> </v>
      </c>
      <c r="C11" s="179"/>
      <c r="D11" s="179"/>
      <c r="E11" s="179"/>
      <c r="F11" s="179"/>
      <c r="G11" s="179"/>
      <c r="H11" s="179"/>
      <c r="I11" s="179"/>
      <c r="J11" s="179"/>
      <c r="K11" s="95"/>
    </row>
    <row r="12" spans="1:11" ht="20.100000000000001" customHeight="1" x14ac:dyDescent="0.2">
      <c r="A12" s="105" t="str">
        <f>CONCATENATE(Team!A15,Team!D15,Team!B15)</f>
        <v xml:space="preserve"> </v>
      </c>
      <c r="B12" s="172" t="str">
        <f>IF(Team!C15&gt;0,Team!C15," ")</f>
        <v xml:space="preserve"> </v>
      </c>
      <c r="C12" s="179"/>
      <c r="D12" s="179"/>
      <c r="E12" s="179"/>
      <c r="F12" s="179"/>
      <c r="G12" s="179"/>
      <c r="H12" s="179"/>
      <c r="I12" s="179"/>
      <c r="J12" s="179"/>
      <c r="K12" s="95"/>
    </row>
    <row r="13" spans="1:11" ht="20.100000000000001" customHeight="1" x14ac:dyDescent="0.2">
      <c r="A13" s="105" t="str">
        <f>CONCATENATE(Team!A16,Team!D16,Team!B16)</f>
        <v xml:space="preserve"> </v>
      </c>
      <c r="B13" s="172" t="str">
        <f>IF(Team!C16&gt;0,Team!C16," ")</f>
        <v xml:space="preserve"> </v>
      </c>
      <c r="C13" s="179"/>
      <c r="D13" s="179"/>
      <c r="E13" s="179"/>
      <c r="F13" s="179"/>
      <c r="G13" s="179"/>
      <c r="H13" s="179"/>
      <c r="I13" s="179"/>
      <c r="J13" s="179"/>
      <c r="K13" s="95"/>
    </row>
    <row r="14" spans="1:11" ht="20.100000000000001" customHeight="1" x14ac:dyDescent="0.2">
      <c r="A14" s="105" t="str">
        <f>CONCATENATE(Team!A17,Team!D17,Team!B17)</f>
        <v xml:space="preserve"> </v>
      </c>
      <c r="B14" s="172" t="str">
        <f>IF(Team!C17&gt;0,Team!C17," ")</f>
        <v xml:space="preserve"> </v>
      </c>
      <c r="C14" s="179"/>
      <c r="D14" s="179"/>
      <c r="E14" s="179"/>
      <c r="F14" s="179"/>
      <c r="G14" s="179"/>
      <c r="H14" s="179"/>
      <c r="I14" s="179"/>
      <c r="J14" s="179"/>
      <c r="K14" s="95"/>
    </row>
    <row r="15" spans="1:11" ht="20.100000000000001" customHeight="1" x14ac:dyDescent="0.2">
      <c r="A15" s="105" t="str">
        <f>CONCATENATE(Team!A18,Team!D18,Team!B18)</f>
        <v xml:space="preserve"> </v>
      </c>
      <c r="B15" s="172" t="str">
        <f>IF(Team!C18&gt;0,Team!C18," ")</f>
        <v xml:space="preserve"> </v>
      </c>
      <c r="C15" s="179"/>
      <c r="D15" s="179"/>
      <c r="E15" s="179"/>
      <c r="F15" s="179"/>
      <c r="G15" s="179"/>
      <c r="H15" s="179"/>
      <c r="I15" s="179"/>
      <c r="J15" s="179"/>
      <c r="K15" s="95"/>
    </row>
    <row r="16" spans="1:11" ht="20.100000000000001" customHeight="1" x14ac:dyDescent="0.2">
      <c r="A16" s="105" t="str">
        <f>CONCATENATE(Team!A19,Team!D19,Team!B19)</f>
        <v xml:space="preserve"> </v>
      </c>
      <c r="B16" s="172" t="str">
        <f>IF(Team!C19&gt;0,Team!C19," ")</f>
        <v xml:space="preserve"> </v>
      </c>
      <c r="C16" s="179"/>
      <c r="D16" s="179"/>
      <c r="E16" s="179"/>
      <c r="F16" s="179"/>
      <c r="G16" s="179"/>
      <c r="H16" s="179"/>
      <c r="I16" s="179"/>
      <c r="J16" s="179"/>
      <c r="K16" s="95"/>
    </row>
    <row r="17" spans="1:11" ht="20.100000000000001" customHeight="1" x14ac:dyDescent="0.2">
      <c r="A17" s="105" t="str">
        <f>CONCATENATE(Team!A20,Team!D20,Team!B20)</f>
        <v xml:space="preserve"> </v>
      </c>
      <c r="B17" s="172" t="str">
        <f>IF(Team!C20&gt;0,Team!C20," ")</f>
        <v xml:space="preserve"> </v>
      </c>
      <c r="C17" s="179"/>
      <c r="D17" s="179"/>
      <c r="E17" s="179"/>
      <c r="F17" s="179"/>
      <c r="G17" s="179"/>
      <c r="H17" s="179"/>
      <c r="I17" s="179"/>
      <c r="J17" s="179"/>
      <c r="K17" s="95"/>
    </row>
    <row r="18" spans="1:11" ht="20.100000000000001" customHeight="1" x14ac:dyDescent="0.2">
      <c r="A18" s="105" t="str">
        <f>CONCATENATE(Team!A21,Team!D21,Team!B21)</f>
        <v xml:space="preserve"> </v>
      </c>
      <c r="B18" s="172" t="str">
        <f>IF(Team!C21&gt;0,Team!C21," ")</f>
        <v xml:space="preserve"> </v>
      </c>
      <c r="C18" s="179"/>
      <c r="D18" s="179"/>
      <c r="E18" s="179"/>
      <c r="F18" s="179"/>
      <c r="G18" s="179"/>
      <c r="H18" s="179"/>
      <c r="I18" s="179"/>
      <c r="J18" s="179"/>
      <c r="K18" s="95"/>
    </row>
    <row r="19" spans="1:11" ht="20.100000000000001" customHeight="1" x14ac:dyDescent="0.2">
      <c r="A19" s="105" t="str">
        <f>CONCATENATE(Team!A22,Team!D22,Team!B22)</f>
        <v xml:space="preserve"> </v>
      </c>
      <c r="B19" s="172" t="str">
        <f>IF(Team!C22&gt;0,Team!C22," ")</f>
        <v xml:space="preserve"> </v>
      </c>
      <c r="C19" s="179"/>
      <c r="D19" s="179"/>
      <c r="E19" s="179"/>
      <c r="F19" s="179"/>
      <c r="G19" s="179"/>
      <c r="H19" s="179"/>
      <c r="I19" s="179"/>
      <c r="J19" s="179"/>
      <c r="K19" s="95"/>
    </row>
    <row r="20" spans="1:11" ht="20.100000000000001" customHeight="1" x14ac:dyDescent="0.2">
      <c r="A20" s="105" t="str">
        <f>CONCATENATE(Team!A23,Team!D23,Team!B23)</f>
        <v xml:space="preserve"> </v>
      </c>
      <c r="B20" s="172" t="str">
        <f>IF(Team!C23&gt;0,Team!C23," ")</f>
        <v xml:space="preserve"> </v>
      </c>
      <c r="C20" s="179"/>
      <c r="D20" s="179"/>
      <c r="E20" s="179"/>
      <c r="F20" s="179"/>
      <c r="G20" s="179"/>
      <c r="H20" s="179"/>
      <c r="I20" s="179"/>
      <c r="J20" s="179"/>
      <c r="K20" s="95"/>
    </row>
    <row r="21" spans="1:11" ht="20.100000000000001" customHeight="1" x14ac:dyDescent="0.2">
      <c r="A21" s="105" t="str">
        <f>CONCATENATE(Team!A24,Team!D24,Team!B24)</f>
        <v xml:space="preserve"> </v>
      </c>
      <c r="B21" s="172" t="str">
        <f>IF(Team!C24&gt;0,Team!C24," ")</f>
        <v xml:space="preserve"> </v>
      </c>
      <c r="C21" s="179"/>
      <c r="D21" s="179"/>
      <c r="E21" s="179"/>
      <c r="F21" s="179"/>
      <c r="G21" s="179"/>
      <c r="H21" s="179"/>
      <c r="I21" s="179"/>
      <c r="J21" s="179"/>
      <c r="K21" s="95"/>
    </row>
    <row r="22" spans="1:11" ht="20.100000000000001" customHeight="1" x14ac:dyDescent="0.2">
      <c r="A22" s="105" t="str">
        <f>CONCATENATE(Team!A25,Team!D25,Team!B25)</f>
        <v xml:space="preserve"> </v>
      </c>
      <c r="B22" s="172" t="str">
        <f>IF(Team!C25&gt;0,Team!C25," ")</f>
        <v xml:space="preserve"> </v>
      </c>
      <c r="C22" s="179"/>
      <c r="D22" s="179"/>
      <c r="E22" s="179"/>
      <c r="F22" s="179"/>
      <c r="G22" s="179"/>
      <c r="H22" s="179"/>
      <c r="I22" s="179"/>
      <c r="J22" s="179"/>
      <c r="K22" s="95"/>
    </row>
    <row r="23" spans="1:11" ht="20.100000000000001" customHeight="1" x14ac:dyDescent="0.2">
      <c r="A23" s="105" t="str">
        <f>CONCATENATE(Team!A26,Team!D26,Team!B26)</f>
        <v xml:space="preserve"> </v>
      </c>
      <c r="B23" s="172" t="str">
        <f>IF(Team!C26&gt;0,Team!C26," ")</f>
        <v xml:space="preserve"> </v>
      </c>
      <c r="C23" s="179"/>
      <c r="D23" s="179"/>
      <c r="E23" s="179"/>
      <c r="F23" s="179"/>
      <c r="G23" s="179"/>
      <c r="H23" s="179"/>
      <c r="I23" s="179"/>
      <c r="J23" s="179"/>
      <c r="K23" s="95"/>
    </row>
    <row r="24" spans="1:11" ht="20.100000000000001" customHeight="1" x14ac:dyDescent="0.2">
      <c r="A24" s="105" t="str">
        <f>CONCATENATE(Team!A27,Team!D27,Team!B27)</f>
        <v xml:space="preserve"> </v>
      </c>
      <c r="B24" s="172" t="str">
        <f>IF(Team!C27&gt;0,Team!C27," ")</f>
        <v xml:space="preserve"> </v>
      </c>
      <c r="C24" s="179"/>
      <c r="D24" s="179"/>
      <c r="E24" s="179"/>
      <c r="F24" s="179"/>
      <c r="G24" s="179"/>
      <c r="H24" s="179"/>
      <c r="I24" s="179"/>
      <c r="J24" s="179"/>
      <c r="K24" s="95"/>
    </row>
    <row r="25" spans="1:11" ht="20.100000000000001" customHeight="1" x14ac:dyDescent="0.2">
      <c r="A25" s="105" t="str">
        <f>CONCATENATE(Team!A28,Team!D28,Team!B28)</f>
        <v xml:space="preserve"> </v>
      </c>
      <c r="B25" s="172" t="str">
        <f>IF(Team!C28&gt;0,Team!C28," ")</f>
        <v xml:space="preserve"> </v>
      </c>
      <c r="C25" s="179"/>
      <c r="D25" s="179"/>
      <c r="E25" s="179"/>
      <c r="F25" s="179"/>
      <c r="G25" s="179"/>
      <c r="H25" s="179"/>
      <c r="I25" s="179"/>
      <c r="J25" s="179"/>
      <c r="K25" s="95"/>
    </row>
    <row r="26" spans="1:11" ht="20.100000000000001" customHeight="1" x14ac:dyDescent="0.2">
      <c r="A26" s="175"/>
      <c r="B26" s="176"/>
      <c r="C26" s="179"/>
      <c r="D26" s="179"/>
      <c r="E26" s="179"/>
      <c r="F26" s="179"/>
      <c r="G26" s="179"/>
      <c r="H26" s="179"/>
      <c r="I26" s="179"/>
      <c r="J26" s="179"/>
      <c r="K26" s="95"/>
    </row>
    <row r="27" spans="1:11" ht="20.100000000000001" customHeight="1" x14ac:dyDescent="0.2">
      <c r="A27" s="175"/>
      <c r="B27" s="176"/>
      <c r="C27" s="179"/>
      <c r="D27" s="179"/>
      <c r="E27" s="179"/>
      <c r="F27" s="179"/>
      <c r="G27" s="179"/>
      <c r="H27" s="179"/>
      <c r="I27" s="179"/>
      <c r="J27" s="179"/>
      <c r="K27" s="95"/>
    </row>
    <row r="28" spans="1:11" ht="20.100000000000001" customHeight="1" x14ac:dyDescent="0.2">
      <c r="A28" s="175"/>
      <c r="B28" s="176"/>
      <c r="C28" s="180"/>
      <c r="D28" s="181"/>
      <c r="E28" s="180"/>
      <c r="F28" s="181"/>
      <c r="G28" s="181"/>
      <c r="H28" s="181"/>
      <c r="I28" s="181"/>
      <c r="J28" s="182"/>
      <c r="K28" s="95"/>
    </row>
    <row r="29" spans="1:11" ht="20.100000000000001" customHeight="1" x14ac:dyDescent="0.2">
      <c r="A29" s="173" t="s">
        <v>65</v>
      </c>
      <c r="B29" s="183"/>
      <c r="C29" s="181"/>
      <c r="D29" s="181"/>
      <c r="E29" s="181"/>
      <c r="F29" s="181"/>
      <c r="G29" s="181"/>
      <c r="H29" s="181"/>
      <c r="I29" s="181"/>
      <c r="J29" s="181"/>
      <c r="K29" s="95"/>
    </row>
    <row r="30" spans="1:11" x14ac:dyDescent="0.2">
      <c r="A30" s="95"/>
      <c r="B30" s="95"/>
      <c r="C30" s="95"/>
      <c r="D30" s="95"/>
      <c r="E30" s="95"/>
      <c r="F30" s="95"/>
      <c r="G30" s="95"/>
      <c r="H30" s="95"/>
      <c r="I30" s="95"/>
      <c r="J30" s="95"/>
      <c r="K30" s="95"/>
    </row>
    <row r="31" spans="1:11" x14ac:dyDescent="0.2">
      <c r="A31" s="95"/>
      <c r="B31" s="95"/>
      <c r="C31" s="95"/>
      <c r="D31" s="95"/>
      <c r="E31" s="95"/>
      <c r="F31" s="95"/>
      <c r="G31" s="95"/>
      <c r="H31" s="95"/>
      <c r="I31" s="95"/>
      <c r="J31" s="95"/>
      <c r="K31" s="95"/>
    </row>
  </sheetData>
  <sheetProtection password="C4B2" sheet="1" selectLockedCells="1"/>
  <protectedRanges>
    <protectedRange password="FD1D" sqref="A6:A28" name="Range1_1_1"/>
  </protectedRanges>
  <phoneticPr fontId="2" type="noConversion"/>
  <printOptions horizontalCentered="1" verticalCentered="1"/>
  <pageMargins left="0.35433070866141736" right="0.35433070866141736" top="0.39370078740157483" bottom="0.39370078740157483" header="0" footer="0"/>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2"/>
  <sheetViews>
    <sheetView zoomScale="50" zoomScaleNormal="50" workbookViewId="0">
      <pane xSplit="4575" topLeftCell="E1" activePane="topRight"/>
      <selection activeCell="E5" sqref="E5"/>
      <selection pane="topRight" activeCell="O26" sqref="O26"/>
    </sheetView>
  </sheetViews>
  <sheetFormatPr defaultRowHeight="12.75" x14ac:dyDescent="0.2"/>
  <cols>
    <col min="1" max="1" width="25.7109375" style="77" customWidth="1"/>
    <col min="2" max="2" width="25.7109375" style="55" customWidth="1"/>
    <col min="3" max="3" width="15.28515625" style="55" customWidth="1"/>
    <col min="4" max="4" width="14.140625" style="55" customWidth="1"/>
    <col min="5" max="7" width="7.7109375" style="85" customWidth="1"/>
    <col min="8" max="8" width="13.5703125" style="55" hidden="1" customWidth="1"/>
    <col min="9" max="11" width="7.7109375" style="85" customWidth="1"/>
    <col min="12" max="12" width="9.28515625" style="55" hidden="1" customWidth="1"/>
    <col min="13" max="15" width="7.7109375" style="85" customWidth="1"/>
    <col min="16" max="16" width="7.5703125" style="55" hidden="1" customWidth="1"/>
    <col min="17" max="19" width="7.7109375" style="85" customWidth="1"/>
    <col min="20" max="20" width="9.28515625" style="55" hidden="1" customWidth="1"/>
    <col min="21" max="23" width="7.7109375" style="85" customWidth="1"/>
    <col min="24" max="24" width="7.7109375" style="55" hidden="1" customWidth="1"/>
    <col min="25" max="27" width="7.7109375" style="85" customWidth="1"/>
    <col min="28" max="28" width="7.7109375" style="55" hidden="1" customWidth="1"/>
    <col min="29" max="31" width="7.7109375" style="85" customWidth="1"/>
    <col min="32" max="32" width="9.28515625" style="55" hidden="1" customWidth="1"/>
    <col min="33" max="35" width="7.7109375" style="85" customWidth="1"/>
    <col min="36" max="36" width="9.28515625" style="55" hidden="1" customWidth="1"/>
    <col min="37" max="39" width="7.7109375" style="85" customWidth="1"/>
    <col min="40" max="40" width="9.28515625" style="55" hidden="1" customWidth="1"/>
    <col min="41" max="43" width="7.7109375" style="85" customWidth="1"/>
    <col min="44" max="44" width="5.85546875" style="55" hidden="1" customWidth="1"/>
    <col min="45" max="47" width="7.7109375" style="85" customWidth="1"/>
    <col min="48" max="48" width="7.7109375" style="55" hidden="1" customWidth="1"/>
    <col min="49" max="51" width="7.7109375" style="85" customWidth="1"/>
    <col min="52" max="52" width="7.7109375" style="55" hidden="1" customWidth="1"/>
    <col min="53" max="55" width="7.7109375" style="85" customWidth="1"/>
    <col min="56" max="56" width="7.7109375" style="55" hidden="1" customWidth="1"/>
    <col min="57" max="59" width="7.7109375" style="85" customWidth="1"/>
    <col min="60" max="60" width="7.7109375" style="55" hidden="1" customWidth="1"/>
    <col min="61" max="63" width="7.7109375" style="85" customWidth="1"/>
    <col min="64" max="64" width="7.7109375" style="55" hidden="1" customWidth="1"/>
    <col min="65" max="65" width="7.7109375" style="85" customWidth="1"/>
    <col min="66" max="66" width="7.42578125" style="85" customWidth="1"/>
    <col min="67" max="67" width="7.7109375" style="85" customWidth="1"/>
    <col min="68" max="68" width="9.140625" style="55" hidden="1" customWidth="1"/>
    <col min="69" max="71" width="7.5703125" style="85" customWidth="1"/>
    <col min="72" max="72" width="9.28515625" style="55" hidden="1" customWidth="1"/>
    <col min="73" max="75" width="7.5703125" style="85" customWidth="1"/>
    <col min="76" max="76" width="7.5703125" style="55" hidden="1" customWidth="1"/>
    <col min="77" max="79" width="7.5703125" style="85" customWidth="1"/>
    <col min="80" max="80" width="7.5703125" style="55" hidden="1" customWidth="1"/>
    <col min="81" max="82" width="7.5703125" style="85" customWidth="1"/>
    <col min="83" max="83" width="7.7109375" style="85" customWidth="1"/>
    <col min="84" max="84" width="9.140625" style="55" hidden="1" customWidth="1"/>
    <col min="85" max="85" width="23" style="55" customWidth="1"/>
    <col min="86" max="16384" width="9.140625" style="55"/>
  </cols>
  <sheetData>
    <row r="1" spans="1:85" s="51" customFormat="1" ht="59.25" customHeight="1" x14ac:dyDescent="0.2">
      <c r="A1" s="311" t="s">
        <v>67</v>
      </c>
      <c r="B1" s="312"/>
      <c r="C1" s="312"/>
      <c r="D1" s="50" t="s">
        <v>68</v>
      </c>
      <c r="E1" s="303" t="s">
        <v>76</v>
      </c>
      <c r="F1" s="304"/>
      <c r="G1" s="305"/>
      <c r="H1" s="78"/>
      <c r="I1" s="303" t="s">
        <v>77</v>
      </c>
      <c r="J1" s="304"/>
      <c r="K1" s="305"/>
      <c r="L1" s="78"/>
      <c r="M1" s="303" t="s">
        <v>78</v>
      </c>
      <c r="N1" s="304"/>
      <c r="O1" s="305"/>
      <c r="P1" s="78"/>
      <c r="Q1" s="303" t="s">
        <v>79</v>
      </c>
      <c r="R1" s="304"/>
      <c r="S1" s="305"/>
      <c r="T1" s="78"/>
      <c r="U1" s="303" t="s">
        <v>80</v>
      </c>
      <c r="V1" s="304"/>
      <c r="W1" s="305"/>
      <c r="X1" s="78"/>
      <c r="Y1" s="303" t="s">
        <v>81</v>
      </c>
      <c r="Z1" s="304"/>
      <c r="AA1" s="305"/>
      <c r="AB1" s="78"/>
      <c r="AC1" s="303" t="s">
        <v>82</v>
      </c>
      <c r="AD1" s="304"/>
      <c r="AE1" s="305"/>
      <c r="AF1" s="78"/>
      <c r="AG1" s="303" t="s">
        <v>83</v>
      </c>
      <c r="AH1" s="304"/>
      <c r="AI1" s="305"/>
      <c r="AJ1" s="78"/>
      <c r="AK1" s="303" t="s">
        <v>84</v>
      </c>
      <c r="AL1" s="304"/>
      <c r="AM1" s="305"/>
      <c r="AN1" s="78"/>
      <c r="AO1" s="303" t="s">
        <v>85</v>
      </c>
      <c r="AP1" s="304"/>
      <c r="AQ1" s="305"/>
      <c r="AR1" s="78"/>
      <c r="AS1" s="303" t="s">
        <v>86</v>
      </c>
      <c r="AT1" s="304"/>
      <c r="AU1" s="305"/>
      <c r="AV1" s="78"/>
      <c r="AW1" s="303" t="s">
        <v>87</v>
      </c>
      <c r="AX1" s="304"/>
      <c r="AY1" s="305"/>
      <c r="AZ1" s="78"/>
      <c r="BA1" s="303" t="s">
        <v>88</v>
      </c>
      <c r="BB1" s="304"/>
      <c r="BC1" s="305"/>
      <c r="BD1" s="78"/>
      <c r="BE1" s="303" t="s">
        <v>89</v>
      </c>
      <c r="BF1" s="304"/>
      <c r="BG1" s="305"/>
      <c r="BH1" s="78"/>
      <c r="BI1" s="303" t="s">
        <v>90</v>
      </c>
      <c r="BJ1" s="304"/>
      <c r="BK1" s="305"/>
      <c r="BL1" s="78"/>
      <c r="BM1" s="307" t="s">
        <v>91</v>
      </c>
      <c r="BN1" s="304"/>
      <c r="BO1" s="305"/>
      <c r="BP1" s="78"/>
      <c r="BQ1" s="303" t="s">
        <v>92</v>
      </c>
      <c r="BR1" s="304"/>
      <c r="BS1" s="305"/>
      <c r="BT1" s="78"/>
      <c r="BU1" s="303" t="s">
        <v>93</v>
      </c>
      <c r="BV1" s="304"/>
      <c r="BW1" s="305"/>
      <c r="BX1" s="78"/>
      <c r="BY1" s="303" t="s">
        <v>94</v>
      </c>
      <c r="BZ1" s="304"/>
      <c r="CA1" s="305"/>
      <c r="CB1" s="78"/>
      <c r="CC1" s="303" t="s">
        <v>95</v>
      </c>
      <c r="CD1" s="304"/>
      <c r="CE1" s="305"/>
      <c r="CF1" s="78"/>
      <c r="CG1" s="306" t="s">
        <v>96</v>
      </c>
    </row>
    <row r="2" spans="1:85" ht="117" customHeight="1" x14ac:dyDescent="0.2">
      <c r="A2" s="52" t="s">
        <v>69</v>
      </c>
      <c r="B2" s="53" t="s">
        <v>70</v>
      </c>
      <c r="C2" s="53" t="s">
        <v>71</v>
      </c>
      <c r="D2" s="50" t="s">
        <v>72</v>
      </c>
      <c r="E2" s="300">
        <v>1</v>
      </c>
      <c r="F2" s="301"/>
      <c r="G2" s="302"/>
      <c r="H2" s="79"/>
      <c r="I2" s="300">
        <v>2</v>
      </c>
      <c r="J2" s="301"/>
      <c r="K2" s="302"/>
      <c r="L2" s="79"/>
      <c r="M2" s="300" t="s">
        <v>97</v>
      </c>
      <c r="N2" s="301"/>
      <c r="O2" s="302"/>
      <c r="P2" s="79"/>
      <c r="Q2" s="300">
        <v>3</v>
      </c>
      <c r="R2" s="301"/>
      <c r="S2" s="302"/>
      <c r="T2" s="167"/>
      <c r="U2" s="300" t="s">
        <v>98</v>
      </c>
      <c r="V2" s="301"/>
      <c r="W2" s="302"/>
      <c r="X2" s="79"/>
      <c r="Y2" s="300" t="s">
        <v>99</v>
      </c>
      <c r="Z2" s="301"/>
      <c r="AA2" s="302"/>
      <c r="AB2" s="167"/>
      <c r="AC2" s="300" t="s">
        <v>100</v>
      </c>
      <c r="AD2" s="301"/>
      <c r="AE2" s="302"/>
      <c r="AF2" s="167"/>
      <c r="AG2" s="300" t="s">
        <v>101</v>
      </c>
      <c r="AH2" s="301"/>
      <c r="AI2" s="302"/>
      <c r="AJ2" s="79"/>
      <c r="AK2" s="300" t="s">
        <v>102</v>
      </c>
      <c r="AL2" s="301"/>
      <c r="AM2" s="302"/>
      <c r="AN2" s="79"/>
      <c r="AO2" s="300" t="s">
        <v>103</v>
      </c>
      <c r="AP2" s="301"/>
      <c r="AQ2" s="302"/>
      <c r="AR2" s="79"/>
      <c r="AS2" s="300" t="s">
        <v>104</v>
      </c>
      <c r="AT2" s="301"/>
      <c r="AU2" s="302"/>
      <c r="AV2" s="79"/>
      <c r="AW2" s="300" t="s">
        <v>105</v>
      </c>
      <c r="AX2" s="301"/>
      <c r="AY2" s="302"/>
      <c r="AZ2" s="79"/>
      <c r="BA2" s="300" t="s">
        <v>106</v>
      </c>
      <c r="BB2" s="301"/>
      <c r="BC2" s="302"/>
      <c r="BD2" s="167"/>
      <c r="BE2" s="300">
        <v>202</v>
      </c>
      <c r="BF2" s="301"/>
      <c r="BG2" s="302"/>
      <c r="BH2" s="167"/>
      <c r="BI2" s="300" t="s">
        <v>107</v>
      </c>
      <c r="BJ2" s="301"/>
      <c r="BK2" s="302"/>
      <c r="BL2" s="167"/>
      <c r="BM2" s="300" t="s">
        <v>108</v>
      </c>
      <c r="BN2" s="301"/>
      <c r="BO2" s="302"/>
      <c r="BP2" s="167"/>
      <c r="BQ2" s="300" t="s">
        <v>109</v>
      </c>
      <c r="BR2" s="301"/>
      <c r="BS2" s="302"/>
      <c r="BT2" s="167"/>
      <c r="BU2" s="300" t="s">
        <v>110</v>
      </c>
      <c r="BV2" s="301"/>
      <c r="BW2" s="302"/>
      <c r="BX2" s="167"/>
      <c r="BY2" s="300" t="s">
        <v>111</v>
      </c>
      <c r="BZ2" s="301"/>
      <c r="CA2" s="302"/>
      <c r="CB2" s="167"/>
      <c r="CC2" s="300" t="s">
        <v>112</v>
      </c>
      <c r="CD2" s="301"/>
      <c r="CE2" s="302"/>
      <c r="CF2" s="167"/>
      <c r="CG2" s="306"/>
    </row>
    <row r="3" spans="1:85" ht="18" customHeight="1" x14ac:dyDescent="0.2">
      <c r="A3" s="56"/>
      <c r="B3" s="57"/>
      <c r="C3" s="313" t="s">
        <v>174</v>
      </c>
      <c r="D3" s="314"/>
      <c r="E3" s="315">
        <v>62.7</v>
      </c>
      <c r="F3" s="316"/>
      <c r="G3" s="317"/>
      <c r="H3" s="79"/>
      <c r="I3" s="315">
        <v>31.9</v>
      </c>
      <c r="J3" s="316"/>
      <c r="K3" s="317"/>
      <c r="L3" s="79"/>
      <c r="M3" s="315">
        <v>3.3</v>
      </c>
      <c r="N3" s="316"/>
      <c r="O3" s="317"/>
      <c r="P3" s="79"/>
      <c r="Q3" s="315">
        <v>35.200000000000003</v>
      </c>
      <c r="R3" s="316"/>
      <c r="S3" s="317"/>
      <c r="T3" s="167"/>
      <c r="U3" s="315">
        <v>38.5</v>
      </c>
      <c r="V3" s="316"/>
      <c r="W3" s="317"/>
      <c r="X3" s="79"/>
      <c r="Y3" s="315">
        <v>33</v>
      </c>
      <c r="Z3" s="316"/>
      <c r="AA3" s="317"/>
      <c r="AB3" s="167"/>
      <c r="AC3" s="315">
        <v>20.9</v>
      </c>
      <c r="AD3" s="316"/>
      <c r="AE3" s="317"/>
      <c r="AF3" s="167"/>
      <c r="AG3" s="315">
        <v>23.1</v>
      </c>
      <c r="AH3" s="316"/>
      <c r="AI3" s="317"/>
      <c r="AJ3" s="79"/>
      <c r="AK3" s="315">
        <v>35.200000000000003</v>
      </c>
      <c r="AL3" s="316"/>
      <c r="AM3" s="317"/>
      <c r="AN3" s="79"/>
      <c r="AO3" s="315">
        <v>33</v>
      </c>
      <c r="AP3" s="316"/>
      <c r="AQ3" s="317"/>
      <c r="AR3" s="79"/>
      <c r="AS3" s="315">
        <v>31.9</v>
      </c>
      <c r="AT3" s="316"/>
      <c r="AU3" s="317"/>
      <c r="AV3" s="79"/>
      <c r="AW3" s="315">
        <v>33</v>
      </c>
      <c r="AX3" s="316"/>
      <c r="AY3" s="317"/>
      <c r="AZ3" s="79"/>
      <c r="BA3" s="315">
        <v>72.599999999999994</v>
      </c>
      <c r="BB3" s="316"/>
      <c r="BC3" s="317"/>
      <c r="BD3" s="167"/>
      <c r="BE3" s="315">
        <v>35.75</v>
      </c>
      <c r="BF3" s="316"/>
      <c r="BG3" s="317"/>
      <c r="BH3" s="167"/>
      <c r="BI3" s="315">
        <v>25.3</v>
      </c>
      <c r="BJ3" s="316"/>
      <c r="BK3" s="317"/>
      <c r="BL3" s="167"/>
      <c r="BM3" s="315">
        <v>27.5</v>
      </c>
      <c r="BN3" s="316"/>
      <c r="BO3" s="317"/>
      <c r="BP3" s="167"/>
      <c r="BQ3" s="315">
        <v>30.8</v>
      </c>
      <c r="BR3" s="316"/>
      <c r="BS3" s="317"/>
      <c r="BT3" s="167"/>
      <c r="BU3" s="315">
        <v>30.8</v>
      </c>
      <c r="BV3" s="316"/>
      <c r="BW3" s="317"/>
      <c r="BX3" s="167"/>
      <c r="BY3" s="315">
        <v>7.7</v>
      </c>
      <c r="BZ3" s="316"/>
      <c r="CA3" s="317"/>
      <c r="CB3" s="167"/>
      <c r="CC3" s="315">
        <v>5.5</v>
      </c>
      <c r="CD3" s="316"/>
      <c r="CE3" s="317"/>
      <c r="CF3" s="54"/>
      <c r="CG3" s="306"/>
    </row>
    <row r="4" spans="1:85" ht="39" customHeight="1" x14ac:dyDescent="0.25">
      <c r="A4" s="308" t="s">
        <v>73</v>
      </c>
      <c r="B4" s="309"/>
      <c r="C4" s="309"/>
      <c r="D4" s="310"/>
      <c r="E4" s="50" t="s">
        <v>113</v>
      </c>
      <c r="F4" s="50" t="s">
        <v>114</v>
      </c>
      <c r="G4" s="50" t="s">
        <v>115</v>
      </c>
      <c r="H4" s="50"/>
      <c r="I4" s="50" t="s">
        <v>113</v>
      </c>
      <c r="J4" s="50" t="s">
        <v>114</v>
      </c>
      <c r="K4" s="50" t="s">
        <v>115</v>
      </c>
      <c r="L4" s="50"/>
      <c r="M4" s="50" t="s">
        <v>113</v>
      </c>
      <c r="N4" s="50" t="s">
        <v>114</v>
      </c>
      <c r="O4" s="50" t="s">
        <v>115</v>
      </c>
      <c r="P4" s="50"/>
      <c r="Q4" s="50" t="s">
        <v>113</v>
      </c>
      <c r="R4" s="50" t="s">
        <v>114</v>
      </c>
      <c r="S4" s="50" t="s">
        <v>115</v>
      </c>
      <c r="T4" s="50"/>
      <c r="U4" s="50" t="s">
        <v>113</v>
      </c>
      <c r="V4" s="50" t="s">
        <v>114</v>
      </c>
      <c r="W4" s="50" t="s">
        <v>115</v>
      </c>
      <c r="X4" s="50"/>
      <c r="Y4" s="50" t="s">
        <v>113</v>
      </c>
      <c r="Z4" s="50" t="s">
        <v>114</v>
      </c>
      <c r="AA4" s="50" t="s">
        <v>115</v>
      </c>
      <c r="AB4" s="50"/>
      <c r="AC4" s="50" t="s">
        <v>113</v>
      </c>
      <c r="AD4" s="50" t="s">
        <v>114</v>
      </c>
      <c r="AE4" s="50" t="s">
        <v>115</v>
      </c>
      <c r="AF4" s="50"/>
      <c r="AG4" s="50" t="s">
        <v>113</v>
      </c>
      <c r="AH4" s="50" t="s">
        <v>114</v>
      </c>
      <c r="AI4" s="50" t="s">
        <v>115</v>
      </c>
      <c r="AJ4" s="50"/>
      <c r="AK4" s="50" t="s">
        <v>113</v>
      </c>
      <c r="AL4" s="50" t="s">
        <v>114</v>
      </c>
      <c r="AM4" s="50" t="s">
        <v>115</v>
      </c>
      <c r="AN4" s="50"/>
      <c r="AO4" s="50" t="s">
        <v>113</v>
      </c>
      <c r="AP4" s="50" t="s">
        <v>114</v>
      </c>
      <c r="AQ4" s="50" t="s">
        <v>115</v>
      </c>
      <c r="AR4" s="50"/>
      <c r="AS4" s="50" t="s">
        <v>113</v>
      </c>
      <c r="AT4" s="50" t="s">
        <v>114</v>
      </c>
      <c r="AU4" s="50" t="s">
        <v>115</v>
      </c>
      <c r="AV4" s="50"/>
      <c r="AW4" s="50" t="s">
        <v>113</v>
      </c>
      <c r="AX4" s="50" t="s">
        <v>114</v>
      </c>
      <c r="AY4" s="50" t="s">
        <v>115</v>
      </c>
      <c r="AZ4" s="50"/>
      <c r="BA4" s="50" t="s">
        <v>113</v>
      </c>
      <c r="BB4" s="50" t="s">
        <v>114</v>
      </c>
      <c r="BC4" s="50" t="s">
        <v>115</v>
      </c>
      <c r="BD4" s="50"/>
      <c r="BE4" s="50" t="s">
        <v>113</v>
      </c>
      <c r="BF4" s="50" t="s">
        <v>114</v>
      </c>
      <c r="BG4" s="50" t="s">
        <v>115</v>
      </c>
      <c r="BH4" s="50"/>
      <c r="BI4" s="50" t="s">
        <v>113</v>
      </c>
      <c r="BJ4" s="50" t="s">
        <v>114</v>
      </c>
      <c r="BK4" s="50" t="s">
        <v>115</v>
      </c>
      <c r="BL4" s="50"/>
      <c r="BM4" s="50" t="s">
        <v>113</v>
      </c>
      <c r="BN4" s="50" t="s">
        <v>114</v>
      </c>
      <c r="BO4" s="50" t="s">
        <v>115</v>
      </c>
      <c r="BP4" s="50"/>
      <c r="BQ4" s="50" t="s">
        <v>113</v>
      </c>
      <c r="BR4" s="50" t="s">
        <v>114</v>
      </c>
      <c r="BS4" s="50" t="s">
        <v>115</v>
      </c>
      <c r="BT4" s="50"/>
      <c r="BU4" s="50" t="s">
        <v>113</v>
      </c>
      <c r="BV4" s="50" t="s">
        <v>114</v>
      </c>
      <c r="BW4" s="50" t="s">
        <v>115</v>
      </c>
      <c r="BX4" s="50"/>
      <c r="BY4" s="50" t="s">
        <v>113</v>
      </c>
      <c r="BZ4" s="50" t="s">
        <v>114</v>
      </c>
      <c r="CA4" s="50" t="s">
        <v>115</v>
      </c>
      <c r="CB4" s="50"/>
      <c r="CC4" s="50" t="s">
        <v>113</v>
      </c>
      <c r="CD4" s="50" t="s">
        <v>114</v>
      </c>
      <c r="CE4" s="50" t="s">
        <v>115</v>
      </c>
      <c r="CF4" s="50"/>
      <c r="CG4" s="306"/>
    </row>
    <row r="5" spans="1:85" ht="25.15" customHeight="1" x14ac:dyDescent="0.2">
      <c r="A5" s="58" t="str">
        <f>IF(Team!E9&gt;0,Team!A9," ")</f>
        <v>Air</v>
      </c>
      <c r="B5" s="59" t="str">
        <f>IF(Team!E9&gt;0,Team!B9," ")</f>
        <v>Saxon</v>
      </c>
      <c r="C5" s="295">
        <f>IF(Team!E9&gt;0,Team!C9," ")</f>
        <v>19</v>
      </c>
      <c r="D5" s="296"/>
      <c r="E5" s="80"/>
      <c r="F5" s="80"/>
      <c r="G5" s="80"/>
      <c r="H5" s="61">
        <f>E3</f>
        <v>62.7</v>
      </c>
      <c r="I5" s="80"/>
      <c r="J5" s="80"/>
      <c r="K5" s="80"/>
      <c r="L5" s="60">
        <f>I3</f>
        <v>31.9</v>
      </c>
      <c r="M5" s="80"/>
      <c r="N5" s="80"/>
      <c r="O5" s="80"/>
      <c r="P5" s="60">
        <f>M3</f>
        <v>3.3</v>
      </c>
      <c r="Q5" s="80"/>
      <c r="R5" s="80"/>
      <c r="S5" s="80"/>
      <c r="T5" s="60">
        <f>Q3</f>
        <v>35.200000000000003</v>
      </c>
      <c r="U5" s="80"/>
      <c r="V5" s="80"/>
      <c r="W5" s="80"/>
      <c r="X5" s="60">
        <f>U3</f>
        <v>38.5</v>
      </c>
      <c r="Y5" s="80"/>
      <c r="Z5" s="80"/>
      <c r="AA5" s="80"/>
      <c r="AB5" s="60">
        <f>Y3</f>
        <v>33</v>
      </c>
      <c r="AC5" s="80"/>
      <c r="AD5" s="80"/>
      <c r="AE5" s="80"/>
      <c r="AF5" s="60">
        <f>AC3</f>
        <v>20.9</v>
      </c>
      <c r="AG5" s="80"/>
      <c r="AH5" s="80"/>
      <c r="AI5" s="80"/>
      <c r="AJ5" s="60">
        <f>AG3</f>
        <v>23.1</v>
      </c>
      <c r="AK5" s="80"/>
      <c r="AL5" s="80"/>
      <c r="AM5" s="80"/>
      <c r="AN5" s="60">
        <f>AK3</f>
        <v>35.200000000000003</v>
      </c>
      <c r="AO5" s="80"/>
      <c r="AP5" s="80"/>
      <c r="AQ5" s="80"/>
      <c r="AR5" s="60">
        <f>AO3</f>
        <v>33</v>
      </c>
      <c r="AS5" s="80"/>
      <c r="AT5" s="80"/>
      <c r="AU5" s="80"/>
      <c r="AV5" s="60">
        <f>AS3</f>
        <v>31.9</v>
      </c>
      <c r="AW5" s="80"/>
      <c r="AX5" s="80"/>
      <c r="AY5" s="80"/>
      <c r="AZ5" s="60">
        <f>AW3</f>
        <v>33</v>
      </c>
      <c r="BA5" s="92"/>
      <c r="BB5" s="92"/>
      <c r="BC5" s="92"/>
      <c r="BD5" s="60">
        <f>BA3</f>
        <v>72.599999999999994</v>
      </c>
      <c r="BE5" s="88"/>
      <c r="BF5" s="80"/>
      <c r="BG5" s="80"/>
      <c r="BH5" s="60">
        <f>BE3</f>
        <v>35.75</v>
      </c>
      <c r="BI5" s="80"/>
      <c r="BJ5" s="80"/>
      <c r="BK5" s="80"/>
      <c r="BL5" s="60">
        <f>BI3</f>
        <v>25.3</v>
      </c>
      <c r="BM5" s="80"/>
      <c r="BN5" s="80"/>
      <c r="BO5" s="80"/>
      <c r="BP5" s="60">
        <f>BM3</f>
        <v>27.5</v>
      </c>
      <c r="BQ5" s="92"/>
      <c r="BR5" s="92"/>
      <c r="BS5" s="92"/>
      <c r="BT5" s="60">
        <f>BQ3</f>
        <v>30.8</v>
      </c>
      <c r="BU5" s="80"/>
      <c r="BV5" s="80"/>
      <c r="BW5" s="80"/>
      <c r="BX5" s="60">
        <f>BU3</f>
        <v>30.8</v>
      </c>
      <c r="BY5" s="80"/>
      <c r="BZ5" s="80"/>
      <c r="CA5" s="80"/>
      <c r="CB5" s="60">
        <f>BY3</f>
        <v>7.7</v>
      </c>
      <c r="CC5" s="80"/>
      <c r="CD5" s="80"/>
      <c r="CE5" s="80"/>
      <c r="CF5" s="62">
        <f>CC3</f>
        <v>5.5</v>
      </c>
      <c r="CG5" s="63">
        <f t="shared" ref="CG5:CG30" si="0">(H5*G5)+(K5*L5)+(O5*P5)+(S5*T5)+(W5*X5)+(AA5*AB5)+(AE5*AF5)+(AI5*AJ5)+(AM5*AN5)+(AQ5*AR5)+(AU5*AV5)+(AY5*AZ5)+(BC5*BD5)+(BG5*BH5)+(BK5*BL5)+(BO5*BP5)+(BS5*BT5)+(BW5*BX5)+(CA5*CB5)+(CE5*CF5)</f>
        <v>0</v>
      </c>
    </row>
    <row r="6" spans="1:85" ht="25.15" customHeight="1" x14ac:dyDescent="0.2">
      <c r="A6" s="58" t="str">
        <f>IF(Team!E10&gt;0,Team!A10," ")</f>
        <v xml:space="preserve"> </v>
      </c>
      <c r="B6" s="59" t="str">
        <f>IF(Team!E10&gt;0,Team!B10," ")</f>
        <v xml:space="preserve"> </v>
      </c>
      <c r="C6" s="295" t="str">
        <f>IF(Team!E10&gt;0,Team!C10," ")</f>
        <v xml:space="preserve"> </v>
      </c>
      <c r="D6" s="296"/>
      <c r="E6" s="81"/>
      <c r="F6" s="81"/>
      <c r="G6" s="81"/>
      <c r="H6" s="65">
        <f>H5</f>
        <v>62.7</v>
      </c>
      <c r="I6" s="81"/>
      <c r="J6" s="81"/>
      <c r="K6" s="81"/>
      <c r="L6" s="64">
        <f>L5</f>
        <v>31.9</v>
      </c>
      <c r="M6" s="81"/>
      <c r="N6" s="81"/>
      <c r="O6" s="81"/>
      <c r="P6" s="64">
        <f>P5</f>
        <v>3.3</v>
      </c>
      <c r="Q6" s="81"/>
      <c r="R6" s="81"/>
      <c r="S6" s="81"/>
      <c r="T6" s="64">
        <f>T5</f>
        <v>35.200000000000003</v>
      </c>
      <c r="U6" s="81"/>
      <c r="V6" s="81"/>
      <c r="W6" s="81"/>
      <c r="X6" s="64">
        <f>X5</f>
        <v>38.5</v>
      </c>
      <c r="Y6" s="81"/>
      <c r="Z6" s="81"/>
      <c r="AA6" s="81"/>
      <c r="AB6" s="64">
        <f>AB5</f>
        <v>33</v>
      </c>
      <c r="AC6" s="81"/>
      <c r="AD6" s="81"/>
      <c r="AE6" s="81"/>
      <c r="AF6" s="64">
        <f>AF5</f>
        <v>20.9</v>
      </c>
      <c r="AG6" s="81"/>
      <c r="AH6" s="81"/>
      <c r="AI6" s="81"/>
      <c r="AJ6" s="64">
        <f>AJ5</f>
        <v>23.1</v>
      </c>
      <c r="AK6" s="81"/>
      <c r="AL6" s="81"/>
      <c r="AM6" s="81"/>
      <c r="AN6" s="64">
        <f>AN5</f>
        <v>35.200000000000003</v>
      </c>
      <c r="AO6" s="81"/>
      <c r="AP6" s="81"/>
      <c r="AQ6" s="81"/>
      <c r="AR6" s="64">
        <f>AR5</f>
        <v>33</v>
      </c>
      <c r="AS6" s="81"/>
      <c r="AT6" s="81"/>
      <c r="AU6" s="81"/>
      <c r="AV6" s="64">
        <f>AV5</f>
        <v>31.9</v>
      </c>
      <c r="AW6" s="81"/>
      <c r="AX6" s="81"/>
      <c r="AY6" s="81"/>
      <c r="AZ6" s="64">
        <f>AZ5</f>
        <v>33</v>
      </c>
      <c r="BA6" s="86"/>
      <c r="BB6" s="86"/>
      <c r="BC6" s="86"/>
      <c r="BD6" s="64">
        <f>BD5</f>
        <v>72.599999999999994</v>
      </c>
      <c r="BE6" s="89"/>
      <c r="BF6" s="81"/>
      <c r="BG6" s="81"/>
      <c r="BH6" s="64">
        <f>BH5</f>
        <v>35.75</v>
      </c>
      <c r="BI6" s="81"/>
      <c r="BJ6" s="81"/>
      <c r="BK6" s="81"/>
      <c r="BL6" s="64">
        <f>BL5</f>
        <v>25.3</v>
      </c>
      <c r="BM6" s="81"/>
      <c r="BN6" s="81"/>
      <c r="BO6" s="81"/>
      <c r="BP6" s="64">
        <f>BP5</f>
        <v>27.5</v>
      </c>
      <c r="BQ6" s="86"/>
      <c r="BR6" s="86"/>
      <c r="BS6" s="86"/>
      <c r="BT6" s="64">
        <f>BT5</f>
        <v>30.8</v>
      </c>
      <c r="BU6" s="81"/>
      <c r="BV6" s="81"/>
      <c r="BW6" s="81"/>
      <c r="BX6" s="64">
        <f>BX5</f>
        <v>30.8</v>
      </c>
      <c r="BY6" s="81"/>
      <c r="BZ6" s="81"/>
      <c r="CA6" s="81"/>
      <c r="CB6" s="64">
        <f>CB5</f>
        <v>7.7</v>
      </c>
      <c r="CC6" s="81"/>
      <c r="CD6" s="81"/>
      <c r="CE6" s="81"/>
      <c r="CF6" s="62">
        <f>CF5</f>
        <v>5.5</v>
      </c>
      <c r="CG6" s="63">
        <f t="shared" si="0"/>
        <v>0</v>
      </c>
    </row>
    <row r="7" spans="1:85" ht="25.15" customHeight="1" x14ac:dyDescent="0.2">
      <c r="A7" s="58" t="str">
        <f>IF(Team!E11&gt;0,Team!A11," ")</f>
        <v xml:space="preserve"> </v>
      </c>
      <c r="B7" s="59" t="str">
        <f>IF(Team!E11&gt;0,Team!B11," ")</f>
        <v xml:space="preserve"> </v>
      </c>
      <c r="C7" s="295" t="str">
        <f>IF(Team!E11&gt;0,Team!C11," ")</f>
        <v xml:space="preserve"> </v>
      </c>
      <c r="D7" s="296"/>
      <c r="E7" s="81"/>
      <c r="F7" s="81"/>
      <c r="G7" s="81"/>
      <c r="H7" s="64">
        <f t="shared" ref="H7:H30" si="1">H6</f>
        <v>62.7</v>
      </c>
      <c r="I7" s="81"/>
      <c r="J7" s="81"/>
      <c r="K7" s="81"/>
      <c r="L7" s="64">
        <f t="shared" ref="L7:L30" si="2">L6</f>
        <v>31.9</v>
      </c>
      <c r="M7" s="81"/>
      <c r="N7" s="81"/>
      <c r="O7" s="81"/>
      <c r="P7" s="64">
        <f t="shared" ref="P7:P30" si="3">P6</f>
        <v>3.3</v>
      </c>
      <c r="Q7" s="81"/>
      <c r="R7" s="81"/>
      <c r="S7" s="81"/>
      <c r="T7" s="64">
        <f t="shared" ref="T7:T30" si="4">T6</f>
        <v>35.200000000000003</v>
      </c>
      <c r="U7" s="81"/>
      <c r="V7" s="81"/>
      <c r="W7" s="81"/>
      <c r="X7" s="64">
        <f t="shared" ref="X7:X30" si="5">X6</f>
        <v>38.5</v>
      </c>
      <c r="Y7" s="81"/>
      <c r="Z7" s="81"/>
      <c r="AA7" s="81"/>
      <c r="AB7" s="64">
        <f t="shared" ref="AB7:AB30" si="6">AB6</f>
        <v>33</v>
      </c>
      <c r="AC7" s="81"/>
      <c r="AD7" s="81"/>
      <c r="AE7" s="81"/>
      <c r="AF7" s="64">
        <f t="shared" ref="AF7:AF30" si="7">AF6</f>
        <v>20.9</v>
      </c>
      <c r="AG7" s="81"/>
      <c r="AH7" s="81"/>
      <c r="AI7" s="81"/>
      <c r="AJ7" s="64">
        <f t="shared" ref="AJ7:AJ30" si="8">AJ6</f>
        <v>23.1</v>
      </c>
      <c r="AK7" s="81"/>
      <c r="AL7" s="81"/>
      <c r="AM7" s="81"/>
      <c r="AN7" s="64">
        <f t="shared" ref="AN7:AN30" si="9">AN6</f>
        <v>35.200000000000003</v>
      </c>
      <c r="AO7" s="81"/>
      <c r="AP7" s="81"/>
      <c r="AQ7" s="81"/>
      <c r="AR7" s="64">
        <f t="shared" ref="AR7:AR30" si="10">AR6</f>
        <v>33</v>
      </c>
      <c r="AS7" s="81"/>
      <c r="AT7" s="81"/>
      <c r="AU7" s="81"/>
      <c r="AV7" s="64">
        <f t="shared" ref="AV7:AV30" si="11">AV6</f>
        <v>31.9</v>
      </c>
      <c r="AW7" s="81"/>
      <c r="AX7" s="81"/>
      <c r="AY7" s="81"/>
      <c r="AZ7" s="64">
        <f t="shared" ref="AZ7:AZ30" si="12">AZ6</f>
        <v>33</v>
      </c>
      <c r="BA7" s="86"/>
      <c r="BB7" s="86"/>
      <c r="BC7" s="86"/>
      <c r="BD7" s="64">
        <f t="shared" ref="BD7:BD30" si="13">BD6</f>
        <v>72.599999999999994</v>
      </c>
      <c r="BE7" s="89"/>
      <c r="BF7" s="81"/>
      <c r="BG7" s="81"/>
      <c r="BH7" s="64">
        <f t="shared" ref="BH7:BH30" si="14">BH6</f>
        <v>35.75</v>
      </c>
      <c r="BI7" s="81"/>
      <c r="BJ7" s="81"/>
      <c r="BK7" s="81"/>
      <c r="BL7" s="64">
        <f t="shared" ref="BL7:BL30" si="15">BL6</f>
        <v>25.3</v>
      </c>
      <c r="BM7" s="81"/>
      <c r="BN7" s="81"/>
      <c r="BO7" s="81"/>
      <c r="BP7" s="64">
        <f t="shared" ref="BP7:BP30" si="16">BP6</f>
        <v>27.5</v>
      </c>
      <c r="BQ7" s="86"/>
      <c r="BR7" s="86"/>
      <c r="BS7" s="86"/>
      <c r="BT7" s="64">
        <f t="shared" ref="BT7:BT30" si="17">BT6</f>
        <v>30.8</v>
      </c>
      <c r="BU7" s="81"/>
      <c r="BV7" s="81"/>
      <c r="BW7" s="81"/>
      <c r="BX7" s="64">
        <f t="shared" ref="BX7:BX30" si="18">BX6</f>
        <v>30.8</v>
      </c>
      <c r="BY7" s="81"/>
      <c r="BZ7" s="81"/>
      <c r="CA7" s="81"/>
      <c r="CB7" s="64">
        <f t="shared" ref="CB7:CB30" si="19">CB6</f>
        <v>7.7</v>
      </c>
      <c r="CC7" s="81"/>
      <c r="CD7" s="81"/>
      <c r="CE7" s="81"/>
      <c r="CF7" s="62">
        <f t="shared" ref="CF7:CF30" si="20">CF6</f>
        <v>5.5</v>
      </c>
      <c r="CG7" s="63">
        <f t="shared" si="0"/>
        <v>0</v>
      </c>
    </row>
    <row r="8" spans="1:85" ht="25.15" customHeight="1" x14ac:dyDescent="0.2">
      <c r="A8" s="58" t="str">
        <f>IF(Team!E12&gt;0,Team!A12," ")</f>
        <v xml:space="preserve"> </v>
      </c>
      <c r="B8" s="59" t="str">
        <f>IF(Team!E12&gt;0,Team!B12," ")</f>
        <v xml:space="preserve"> </v>
      </c>
      <c r="C8" s="295" t="str">
        <f>IF(Team!E12&gt;0,Team!C12," ")</f>
        <v xml:space="preserve"> </v>
      </c>
      <c r="D8" s="296"/>
      <c r="E8" s="81"/>
      <c r="F8" s="81"/>
      <c r="G8" s="81"/>
      <c r="H8" s="64">
        <f t="shared" si="1"/>
        <v>62.7</v>
      </c>
      <c r="I8" s="81"/>
      <c r="J8" s="81"/>
      <c r="K8" s="81"/>
      <c r="L8" s="64">
        <f t="shared" si="2"/>
        <v>31.9</v>
      </c>
      <c r="M8" s="81"/>
      <c r="N8" s="81"/>
      <c r="O8" s="81"/>
      <c r="P8" s="64">
        <f t="shared" si="3"/>
        <v>3.3</v>
      </c>
      <c r="Q8" s="81"/>
      <c r="R8" s="81"/>
      <c r="S8" s="81"/>
      <c r="T8" s="64">
        <f t="shared" si="4"/>
        <v>35.200000000000003</v>
      </c>
      <c r="U8" s="81"/>
      <c r="V8" s="81"/>
      <c r="W8" s="81"/>
      <c r="X8" s="64">
        <f t="shared" si="5"/>
        <v>38.5</v>
      </c>
      <c r="Y8" s="81"/>
      <c r="Z8" s="81"/>
      <c r="AA8" s="81"/>
      <c r="AB8" s="64">
        <f t="shared" si="6"/>
        <v>33</v>
      </c>
      <c r="AC8" s="81"/>
      <c r="AD8" s="81"/>
      <c r="AE8" s="81"/>
      <c r="AF8" s="64">
        <f t="shared" si="7"/>
        <v>20.9</v>
      </c>
      <c r="AG8" s="81"/>
      <c r="AH8" s="81"/>
      <c r="AI8" s="81"/>
      <c r="AJ8" s="64">
        <f t="shared" si="8"/>
        <v>23.1</v>
      </c>
      <c r="AK8" s="81"/>
      <c r="AL8" s="81"/>
      <c r="AM8" s="81"/>
      <c r="AN8" s="64">
        <f t="shared" si="9"/>
        <v>35.200000000000003</v>
      </c>
      <c r="AO8" s="81"/>
      <c r="AP8" s="81"/>
      <c r="AQ8" s="81"/>
      <c r="AR8" s="64">
        <f t="shared" si="10"/>
        <v>33</v>
      </c>
      <c r="AS8" s="81"/>
      <c r="AT8" s="81"/>
      <c r="AU8" s="81"/>
      <c r="AV8" s="64">
        <f t="shared" si="11"/>
        <v>31.9</v>
      </c>
      <c r="AW8" s="81"/>
      <c r="AX8" s="81"/>
      <c r="AY8" s="81"/>
      <c r="AZ8" s="64">
        <f t="shared" si="12"/>
        <v>33</v>
      </c>
      <c r="BA8" s="86"/>
      <c r="BB8" s="86"/>
      <c r="BC8" s="86"/>
      <c r="BD8" s="64">
        <f t="shared" si="13"/>
        <v>72.599999999999994</v>
      </c>
      <c r="BE8" s="89"/>
      <c r="BF8" s="81"/>
      <c r="BG8" s="81"/>
      <c r="BH8" s="64">
        <f t="shared" si="14"/>
        <v>35.75</v>
      </c>
      <c r="BI8" s="81"/>
      <c r="BJ8" s="81"/>
      <c r="BK8" s="81"/>
      <c r="BL8" s="64">
        <f t="shared" si="15"/>
        <v>25.3</v>
      </c>
      <c r="BM8" s="81"/>
      <c r="BN8" s="81"/>
      <c r="BO8" s="81"/>
      <c r="BP8" s="64">
        <f t="shared" si="16"/>
        <v>27.5</v>
      </c>
      <c r="BQ8" s="86"/>
      <c r="BR8" s="86"/>
      <c r="BS8" s="86"/>
      <c r="BT8" s="64">
        <f t="shared" si="17"/>
        <v>30.8</v>
      </c>
      <c r="BU8" s="81"/>
      <c r="BV8" s="81"/>
      <c r="BW8" s="81"/>
      <c r="BX8" s="64">
        <f t="shared" si="18"/>
        <v>30.8</v>
      </c>
      <c r="BY8" s="81"/>
      <c r="BZ8" s="81"/>
      <c r="CA8" s="81"/>
      <c r="CB8" s="64">
        <f t="shared" si="19"/>
        <v>7.7</v>
      </c>
      <c r="CC8" s="81"/>
      <c r="CD8" s="81"/>
      <c r="CE8" s="81"/>
      <c r="CF8" s="62">
        <f t="shared" si="20"/>
        <v>5.5</v>
      </c>
      <c r="CG8" s="63">
        <f t="shared" si="0"/>
        <v>0</v>
      </c>
    </row>
    <row r="9" spans="1:85" ht="25.15" customHeight="1" x14ac:dyDescent="0.2">
      <c r="A9" s="58" t="str">
        <f>IF(Team!E13&gt;0,Team!A13," ")</f>
        <v xml:space="preserve"> </v>
      </c>
      <c r="B9" s="59" t="str">
        <f>IF(Team!E13&gt;0,Team!B13," ")</f>
        <v xml:space="preserve"> </v>
      </c>
      <c r="C9" s="295" t="str">
        <f>IF(Team!E13&gt;0,Team!C13," ")</f>
        <v xml:space="preserve"> </v>
      </c>
      <c r="D9" s="296"/>
      <c r="E9" s="81"/>
      <c r="F9" s="81"/>
      <c r="G9" s="81"/>
      <c r="H9" s="64">
        <f t="shared" si="1"/>
        <v>62.7</v>
      </c>
      <c r="I9" s="81"/>
      <c r="J9" s="81"/>
      <c r="K9" s="81"/>
      <c r="L9" s="64">
        <f t="shared" si="2"/>
        <v>31.9</v>
      </c>
      <c r="M9" s="81"/>
      <c r="N9" s="81"/>
      <c r="O9" s="81"/>
      <c r="P9" s="64">
        <f t="shared" si="3"/>
        <v>3.3</v>
      </c>
      <c r="Q9" s="81"/>
      <c r="R9" s="81"/>
      <c r="S9" s="81"/>
      <c r="T9" s="64">
        <f t="shared" si="4"/>
        <v>35.200000000000003</v>
      </c>
      <c r="U9" s="81"/>
      <c r="V9" s="81"/>
      <c r="W9" s="81"/>
      <c r="X9" s="64">
        <f t="shared" si="5"/>
        <v>38.5</v>
      </c>
      <c r="Y9" s="81"/>
      <c r="Z9" s="81"/>
      <c r="AA9" s="81"/>
      <c r="AB9" s="64">
        <f t="shared" si="6"/>
        <v>33</v>
      </c>
      <c r="AC9" s="81"/>
      <c r="AD9" s="81"/>
      <c r="AE9" s="81"/>
      <c r="AF9" s="64">
        <f t="shared" si="7"/>
        <v>20.9</v>
      </c>
      <c r="AG9" s="81"/>
      <c r="AH9" s="81"/>
      <c r="AI9" s="81"/>
      <c r="AJ9" s="64">
        <f t="shared" si="8"/>
        <v>23.1</v>
      </c>
      <c r="AK9" s="81"/>
      <c r="AL9" s="81"/>
      <c r="AM9" s="81"/>
      <c r="AN9" s="64">
        <f t="shared" si="9"/>
        <v>35.200000000000003</v>
      </c>
      <c r="AO9" s="81"/>
      <c r="AP9" s="81"/>
      <c r="AQ9" s="81"/>
      <c r="AR9" s="64">
        <f t="shared" si="10"/>
        <v>33</v>
      </c>
      <c r="AS9" s="81"/>
      <c r="AT9" s="81"/>
      <c r="AU9" s="81"/>
      <c r="AV9" s="64">
        <f t="shared" si="11"/>
        <v>31.9</v>
      </c>
      <c r="AW9" s="81"/>
      <c r="AX9" s="81"/>
      <c r="AY9" s="81"/>
      <c r="AZ9" s="64">
        <f t="shared" si="12"/>
        <v>33</v>
      </c>
      <c r="BA9" s="86"/>
      <c r="BB9" s="86"/>
      <c r="BC9" s="86"/>
      <c r="BD9" s="64">
        <f t="shared" si="13"/>
        <v>72.599999999999994</v>
      </c>
      <c r="BE9" s="89"/>
      <c r="BF9" s="81"/>
      <c r="BG9" s="81"/>
      <c r="BH9" s="64">
        <f t="shared" si="14"/>
        <v>35.75</v>
      </c>
      <c r="BI9" s="81"/>
      <c r="BJ9" s="81"/>
      <c r="BK9" s="81"/>
      <c r="BL9" s="64">
        <f t="shared" si="15"/>
        <v>25.3</v>
      </c>
      <c r="BM9" s="81"/>
      <c r="BN9" s="81"/>
      <c r="BO9" s="81"/>
      <c r="BP9" s="64">
        <f t="shared" si="16"/>
        <v>27.5</v>
      </c>
      <c r="BQ9" s="86"/>
      <c r="BR9" s="86"/>
      <c r="BS9" s="86"/>
      <c r="BT9" s="64">
        <f t="shared" si="17"/>
        <v>30.8</v>
      </c>
      <c r="BU9" s="81"/>
      <c r="BV9" s="81"/>
      <c r="BW9" s="81"/>
      <c r="BX9" s="64">
        <f t="shared" si="18"/>
        <v>30.8</v>
      </c>
      <c r="BY9" s="81"/>
      <c r="BZ9" s="81"/>
      <c r="CA9" s="81"/>
      <c r="CB9" s="64">
        <f t="shared" si="19"/>
        <v>7.7</v>
      </c>
      <c r="CC9" s="81"/>
      <c r="CD9" s="81"/>
      <c r="CE9" s="81"/>
      <c r="CF9" s="62">
        <f t="shared" si="20"/>
        <v>5.5</v>
      </c>
      <c r="CG9" s="63">
        <f t="shared" si="0"/>
        <v>0</v>
      </c>
    </row>
    <row r="10" spans="1:85" ht="25.15" customHeight="1" x14ac:dyDescent="0.2">
      <c r="A10" s="58" t="str">
        <f>IF(Team!E14&gt;0,Team!A14," ")</f>
        <v xml:space="preserve"> </v>
      </c>
      <c r="B10" s="59" t="str">
        <f>IF(Team!E14&gt;0,Team!B14," ")</f>
        <v xml:space="preserve"> </v>
      </c>
      <c r="C10" s="295" t="str">
        <f>IF(Team!E14&gt;0,Team!C14," ")</f>
        <v xml:space="preserve"> </v>
      </c>
      <c r="D10" s="296"/>
      <c r="E10" s="81"/>
      <c r="F10" s="81"/>
      <c r="G10" s="81"/>
      <c r="H10" s="64">
        <f t="shared" si="1"/>
        <v>62.7</v>
      </c>
      <c r="I10" s="81"/>
      <c r="J10" s="81"/>
      <c r="K10" s="81"/>
      <c r="L10" s="64">
        <f t="shared" si="2"/>
        <v>31.9</v>
      </c>
      <c r="M10" s="81"/>
      <c r="N10" s="81"/>
      <c r="O10" s="81"/>
      <c r="P10" s="64">
        <f t="shared" si="3"/>
        <v>3.3</v>
      </c>
      <c r="Q10" s="81"/>
      <c r="R10" s="81"/>
      <c r="S10" s="81"/>
      <c r="T10" s="64">
        <f t="shared" si="4"/>
        <v>35.200000000000003</v>
      </c>
      <c r="U10" s="81"/>
      <c r="V10" s="81"/>
      <c r="W10" s="81"/>
      <c r="X10" s="64">
        <f t="shared" si="5"/>
        <v>38.5</v>
      </c>
      <c r="Y10" s="81"/>
      <c r="Z10" s="81"/>
      <c r="AA10" s="81"/>
      <c r="AB10" s="64">
        <f t="shared" si="6"/>
        <v>33</v>
      </c>
      <c r="AC10" s="81"/>
      <c r="AD10" s="81"/>
      <c r="AE10" s="81"/>
      <c r="AF10" s="64">
        <f t="shared" si="7"/>
        <v>20.9</v>
      </c>
      <c r="AG10" s="81"/>
      <c r="AH10" s="81"/>
      <c r="AI10" s="81"/>
      <c r="AJ10" s="64">
        <f t="shared" si="8"/>
        <v>23.1</v>
      </c>
      <c r="AK10" s="81"/>
      <c r="AL10" s="81"/>
      <c r="AM10" s="81"/>
      <c r="AN10" s="64">
        <f t="shared" si="9"/>
        <v>35.200000000000003</v>
      </c>
      <c r="AO10" s="81"/>
      <c r="AP10" s="81"/>
      <c r="AQ10" s="81"/>
      <c r="AR10" s="64">
        <f t="shared" si="10"/>
        <v>33</v>
      </c>
      <c r="AS10" s="81"/>
      <c r="AT10" s="81"/>
      <c r="AU10" s="81"/>
      <c r="AV10" s="64">
        <f t="shared" si="11"/>
        <v>31.9</v>
      </c>
      <c r="AW10" s="81"/>
      <c r="AX10" s="81"/>
      <c r="AY10" s="81"/>
      <c r="AZ10" s="64">
        <f t="shared" si="12"/>
        <v>33</v>
      </c>
      <c r="BA10" s="86"/>
      <c r="BB10" s="86"/>
      <c r="BC10" s="86"/>
      <c r="BD10" s="64">
        <f t="shared" si="13"/>
        <v>72.599999999999994</v>
      </c>
      <c r="BE10" s="89"/>
      <c r="BF10" s="81"/>
      <c r="BG10" s="81"/>
      <c r="BH10" s="64">
        <f t="shared" si="14"/>
        <v>35.75</v>
      </c>
      <c r="BI10" s="81"/>
      <c r="BJ10" s="81"/>
      <c r="BK10" s="81"/>
      <c r="BL10" s="64">
        <f t="shared" si="15"/>
        <v>25.3</v>
      </c>
      <c r="BM10" s="81"/>
      <c r="BN10" s="81"/>
      <c r="BO10" s="81"/>
      <c r="BP10" s="64">
        <f t="shared" si="16"/>
        <v>27.5</v>
      </c>
      <c r="BQ10" s="86"/>
      <c r="BR10" s="86"/>
      <c r="BS10" s="86"/>
      <c r="BT10" s="64">
        <f t="shared" si="17"/>
        <v>30.8</v>
      </c>
      <c r="BU10" s="81"/>
      <c r="BV10" s="81"/>
      <c r="BW10" s="81"/>
      <c r="BX10" s="64">
        <f t="shared" si="18"/>
        <v>30.8</v>
      </c>
      <c r="BY10" s="81"/>
      <c r="BZ10" s="81"/>
      <c r="CA10" s="81"/>
      <c r="CB10" s="64">
        <f t="shared" si="19"/>
        <v>7.7</v>
      </c>
      <c r="CC10" s="81"/>
      <c r="CD10" s="81"/>
      <c r="CE10" s="81"/>
      <c r="CF10" s="62">
        <f t="shared" si="20"/>
        <v>5.5</v>
      </c>
      <c r="CG10" s="63">
        <f t="shared" si="0"/>
        <v>0</v>
      </c>
    </row>
    <row r="11" spans="1:85" ht="25.15" customHeight="1" x14ac:dyDescent="0.2">
      <c r="A11" s="58" t="str">
        <f>IF(Team!E15&gt;0,Team!A15," ")</f>
        <v xml:space="preserve"> </v>
      </c>
      <c r="B11" s="59" t="str">
        <f>IF(Team!E15&gt;0,Team!B15," ")</f>
        <v xml:space="preserve"> </v>
      </c>
      <c r="C11" s="295" t="str">
        <f>IF(Team!E15&gt;0,Team!C15," ")</f>
        <v xml:space="preserve"> </v>
      </c>
      <c r="D11" s="296"/>
      <c r="E11" s="81"/>
      <c r="F11" s="81"/>
      <c r="G11" s="81"/>
      <c r="H11" s="64">
        <f t="shared" si="1"/>
        <v>62.7</v>
      </c>
      <c r="I11" s="81"/>
      <c r="J11" s="81"/>
      <c r="K11" s="81"/>
      <c r="L11" s="64">
        <f t="shared" si="2"/>
        <v>31.9</v>
      </c>
      <c r="M11" s="81"/>
      <c r="N11" s="81"/>
      <c r="O11" s="81"/>
      <c r="P11" s="64">
        <f t="shared" si="3"/>
        <v>3.3</v>
      </c>
      <c r="Q11" s="81"/>
      <c r="R11" s="81"/>
      <c r="S11" s="81"/>
      <c r="T11" s="64">
        <f t="shared" si="4"/>
        <v>35.200000000000003</v>
      </c>
      <c r="U11" s="81"/>
      <c r="V11" s="81"/>
      <c r="W11" s="81"/>
      <c r="X11" s="64">
        <f t="shared" si="5"/>
        <v>38.5</v>
      </c>
      <c r="Y11" s="81"/>
      <c r="Z11" s="81"/>
      <c r="AA11" s="81"/>
      <c r="AB11" s="64">
        <f t="shared" si="6"/>
        <v>33</v>
      </c>
      <c r="AC11" s="81"/>
      <c r="AD11" s="81"/>
      <c r="AE11" s="81"/>
      <c r="AF11" s="64">
        <f t="shared" si="7"/>
        <v>20.9</v>
      </c>
      <c r="AG11" s="81"/>
      <c r="AH11" s="81"/>
      <c r="AI11" s="81"/>
      <c r="AJ11" s="64">
        <f t="shared" si="8"/>
        <v>23.1</v>
      </c>
      <c r="AK11" s="81"/>
      <c r="AL11" s="81"/>
      <c r="AM11" s="81"/>
      <c r="AN11" s="64">
        <f t="shared" si="9"/>
        <v>35.200000000000003</v>
      </c>
      <c r="AO11" s="81"/>
      <c r="AP11" s="81"/>
      <c r="AQ11" s="81"/>
      <c r="AR11" s="64">
        <f t="shared" si="10"/>
        <v>33</v>
      </c>
      <c r="AS11" s="81"/>
      <c r="AT11" s="81"/>
      <c r="AU11" s="81"/>
      <c r="AV11" s="64">
        <f t="shared" si="11"/>
        <v>31.9</v>
      </c>
      <c r="AW11" s="81"/>
      <c r="AX11" s="81"/>
      <c r="AY11" s="81"/>
      <c r="AZ11" s="64">
        <f t="shared" si="12"/>
        <v>33</v>
      </c>
      <c r="BA11" s="86"/>
      <c r="BB11" s="86"/>
      <c r="BC11" s="86"/>
      <c r="BD11" s="64">
        <f t="shared" si="13"/>
        <v>72.599999999999994</v>
      </c>
      <c r="BE11" s="89"/>
      <c r="BF11" s="81"/>
      <c r="BG11" s="81"/>
      <c r="BH11" s="64">
        <f t="shared" si="14"/>
        <v>35.75</v>
      </c>
      <c r="BI11" s="81"/>
      <c r="BJ11" s="81"/>
      <c r="BK11" s="81"/>
      <c r="BL11" s="64">
        <f t="shared" si="15"/>
        <v>25.3</v>
      </c>
      <c r="BM11" s="81"/>
      <c r="BN11" s="81"/>
      <c r="BO11" s="81"/>
      <c r="BP11" s="64">
        <f t="shared" si="16"/>
        <v>27.5</v>
      </c>
      <c r="BQ11" s="86"/>
      <c r="BR11" s="86"/>
      <c r="BS11" s="86"/>
      <c r="BT11" s="64">
        <f t="shared" si="17"/>
        <v>30.8</v>
      </c>
      <c r="BU11" s="81"/>
      <c r="BV11" s="81"/>
      <c r="BW11" s="81"/>
      <c r="BX11" s="64">
        <f t="shared" si="18"/>
        <v>30.8</v>
      </c>
      <c r="BY11" s="81"/>
      <c r="BZ11" s="81"/>
      <c r="CA11" s="81"/>
      <c r="CB11" s="64">
        <f t="shared" si="19"/>
        <v>7.7</v>
      </c>
      <c r="CC11" s="81"/>
      <c r="CD11" s="81"/>
      <c r="CE11" s="81"/>
      <c r="CF11" s="62">
        <f t="shared" si="20"/>
        <v>5.5</v>
      </c>
      <c r="CG11" s="63">
        <f t="shared" si="0"/>
        <v>0</v>
      </c>
    </row>
    <row r="12" spans="1:85" ht="25.15" customHeight="1" x14ac:dyDescent="0.2">
      <c r="A12" s="58" t="str">
        <f>IF(Team!E16&gt;0,Team!A16," ")</f>
        <v xml:space="preserve"> </v>
      </c>
      <c r="B12" s="59" t="str">
        <f>IF(Team!E16&gt;0,Team!B16," ")</f>
        <v xml:space="preserve"> </v>
      </c>
      <c r="C12" s="295" t="str">
        <f>IF(Team!E16&gt;0,Team!C16," ")</f>
        <v xml:space="preserve"> </v>
      </c>
      <c r="D12" s="296"/>
      <c r="E12" s="81"/>
      <c r="F12" s="81"/>
      <c r="G12" s="81"/>
      <c r="H12" s="64">
        <f t="shared" si="1"/>
        <v>62.7</v>
      </c>
      <c r="I12" s="81"/>
      <c r="J12" s="81"/>
      <c r="K12" s="81"/>
      <c r="L12" s="64">
        <f t="shared" si="2"/>
        <v>31.9</v>
      </c>
      <c r="M12" s="81"/>
      <c r="N12" s="81"/>
      <c r="O12" s="81"/>
      <c r="P12" s="64">
        <f t="shared" si="3"/>
        <v>3.3</v>
      </c>
      <c r="Q12" s="81"/>
      <c r="R12" s="81"/>
      <c r="S12" s="81"/>
      <c r="T12" s="64">
        <f t="shared" si="4"/>
        <v>35.200000000000003</v>
      </c>
      <c r="U12" s="81"/>
      <c r="V12" s="81"/>
      <c r="W12" s="81"/>
      <c r="X12" s="64">
        <f t="shared" si="5"/>
        <v>38.5</v>
      </c>
      <c r="Y12" s="81"/>
      <c r="Z12" s="81"/>
      <c r="AA12" s="81"/>
      <c r="AB12" s="64">
        <f t="shared" si="6"/>
        <v>33</v>
      </c>
      <c r="AC12" s="81"/>
      <c r="AD12" s="81"/>
      <c r="AE12" s="81"/>
      <c r="AF12" s="64">
        <f t="shared" si="7"/>
        <v>20.9</v>
      </c>
      <c r="AG12" s="81"/>
      <c r="AH12" s="81"/>
      <c r="AI12" s="81"/>
      <c r="AJ12" s="64">
        <f t="shared" si="8"/>
        <v>23.1</v>
      </c>
      <c r="AK12" s="81"/>
      <c r="AL12" s="81"/>
      <c r="AM12" s="81"/>
      <c r="AN12" s="64">
        <f t="shared" si="9"/>
        <v>35.200000000000003</v>
      </c>
      <c r="AO12" s="81"/>
      <c r="AP12" s="81"/>
      <c r="AQ12" s="81"/>
      <c r="AR12" s="64">
        <f t="shared" si="10"/>
        <v>33</v>
      </c>
      <c r="AS12" s="81"/>
      <c r="AT12" s="81"/>
      <c r="AU12" s="81"/>
      <c r="AV12" s="64">
        <f t="shared" si="11"/>
        <v>31.9</v>
      </c>
      <c r="AW12" s="81"/>
      <c r="AX12" s="81"/>
      <c r="AY12" s="81"/>
      <c r="AZ12" s="64">
        <f t="shared" si="12"/>
        <v>33</v>
      </c>
      <c r="BA12" s="86"/>
      <c r="BB12" s="86"/>
      <c r="BC12" s="86"/>
      <c r="BD12" s="64">
        <f t="shared" si="13"/>
        <v>72.599999999999994</v>
      </c>
      <c r="BE12" s="89"/>
      <c r="BF12" s="81"/>
      <c r="BG12" s="81"/>
      <c r="BH12" s="64">
        <f t="shared" si="14"/>
        <v>35.75</v>
      </c>
      <c r="BI12" s="81"/>
      <c r="BJ12" s="81"/>
      <c r="BK12" s="81"/>
      <c r="BL12" s="64">
        <f t="shared" si="15"/>
        <v>25.3</v>
      </c>
      <c r="BM12" s="81"/>
      <c r="BN12" s="81"/>
      <c r="BO12" s="81"/>
      <c r="BP12" s="64">
        <f t="shared" si="16"/>
        <v>27.5</v>
      </c>
      <c r="BQ12" s="86"/>
      <c r="BR12" s="86"/>
      <c r="BS12" s="86"/>
      <c r="BT12" s="64">
        <f t="shared" si="17"/>
        <v>30.8</v>
      </c>
      <c r="BU12" s="81"/>
      <c r="BV12" s="81"/>
      <c r="BW12" s="81"/>
      <c r="BX12" s="64">
        <f t="shared" si="18"/>
        <v>30.8</v>
      </c>
      <c r="BY12" s="81"/>
      <c r="BZ12" s="81"/>
      <c r="CA12" s="81"/>
      <c r="CB12" s="64">
        <f t="shared" si="19"/>
        <v>7.7</v>
      </c>
      <c r="CC12" s="81"/>
      <c r="CD12" s="81"/>
      <c r="CE12" s="81"/>
      <c r="CF12" s="62">
        <f t="shared" si="20"/>
        <v>5.5</v>
      </c>
      <c r="CG12" s="63">
        <f t="shared" si="0"/>
        <v>0</v>
      </c>
    </row>
    <row r="13" spans="1:85" ht="25.15" customHeight="1" x14ac:dyDescent="0.2">
      <c r="A13" s="58" t="str">
        <f>IF(Team!E17&gt;0,Team!A17," ")</f>
        <v xml:space="preserve"> </v>
      </c>
      <c r="B13" s="59" t="str">
        <f>IF(Team!E17&gt;0,Team!B17," ")</f>
        <v xml:space="preserve"> </v>
      </c>
      <c r="C13" s="295" t="str">
        <f>IF(Team!E17&gt;0,Team!C17," ")</f>
        <v xml:space="preserve"> </v>
      </c>
      <c r="D13" s="296"/>
      <c r="E13" s="81"/>
      <c r="F13" s="81"/>
      <c r="G13" s="81"/>
      <c r="H13" s="64">
        <f t="shared" si="1"/>
        <v>62.7</v>
      </c>
      <c r="I13" s="81"/>
      <c r="J13" s="81"/>
      <c r="K13" s="81"/>
      <c r="L13" s="64">
        <f t="shared" si="2"/>
        <v>31.9</v>
      </c>
      <c r="M13" s="81"/>
      <c r="N13" s="81"/>
      <c r="O13" s="81"/>
      <c r="P13" s="64">
        <f t="shared" si="3"/>
        <v>3.3</v>
      </c>
      <c r="Q13" s="81"/>
      <c r="R13" s="81"/>
      <c r="S13" s="81"/>
      <c r="T13" s="64">
        <f t="shared" si="4"/>
        <v>35.200000000000003</v>
      </c>
      <c r="U13" s="81"/>
      <c r="V13" s="81"/>
      <c r="W13" s="81"/>
      <c r="X13" s="64">
        <f t="shared" si="5"/>
        <v>38.5</v>
      </c>
      <c r="Y13" s="81"/>
      <c r="Z13" s="81"/>
      <c r="AA13" s="81"/>
      <c r="AB13" s="64">
        <f t="shared" si="6"/>
        <v>33</v>
      </c>
      <c r="AC13" s="81"/>
      <c r="AD13" s="81"/>
      <c r="AE13" s="81"/>
      <c r="AF13" s="64">
        <f t="shared" si="7"/>
        <v>20.9</v>
      </c>
      <c r="AG13" s="81"/>
      <c r="AH13" s="81"/>
      <c r="AI13" s="81"/>
      <c r="AJ13" s="64">
        <f t="shared" si="8"/>
        <v>23.1</v>
      </c>
      <c r="AK13" s="81"/>
      <c r="AL13" s="81"/>
      <c r="AM13" s="81"/>
      <c r="AN13" s="64">
        <f t="shared" si="9"/>
        <v>35.200000000000003</v>
      </c>
      <c r="AO13" s="81"/>
      <c r="AP13" s="81"/>
      <c r="AQ13" s="81"/>
      <c r="AR13" s="64">
        <f t="shared" si="10"/>
        <v>33</v>
      </c>
      <c r="AS13" s="81"/>
      <c r="AT13" s="81"/>
      <c r="AU13" s="81"/>
      <c r="AV13" s="64">
        <f t="shared" si="11"/>
        <v>31.9</v>
      </c>
      <c r="AW13" s="81"/>
      <c r="AX13" s="81"/>
      <c r="AY13" s="81"/>
      <c r="AZ13" s="64">
        <f t="shared" si="12"/>
        <v>33</v>
      </c>
      <c r="BA13" s="86"/>
      <c r="BB13" s="86"/>
      <c r="BC13" s="86"/>
      <c r="BD13" s="64">
        <f t="shared" si="13"/>
        <v>72.599999999999994</v>
      </c>
      <c r="BE13" s="89"/>
      <c r="BF13" s="81"/>
      <c r="BG13" s="81"/>
      <c r="BH13" s="64">
        <f t="shared" si="14"/>
        <v>35.75</v>
      </c>
      <c r="BI13" s="81"/>
      <c r="BJ13" s="81"/>
      <c r="BK13" s="81"/>
      <c r="BL13" s="64">
        <f t="shared" si="15"/>
        <v>25.3</v>
      </c>
      <c r="BM13" s="81"/>
      <c r="BN13" s="81"/>
      <c r="BO13" s="81"/>
      <c r="BP13" s="64">
        <f t="shared" si="16"/>
        <v>27.5</v>
      </c>
      <c r="BQ13" s="86"/>
      <c r="BR13" s="86"/>
      <c r="BS13" s="86"/>
      <c r="BT13" s="64">
        <f t="shared" si="17"/>
        <v>30.8</v>
      </c>
      <c r="BU13" s="81"/>
      <c r="BV13" s="81"/>
      <c r="BW13" s="81"/>
      <c r="BX13" s="64">
        <f t="shared" si="18"/>
        <v>30.8</v>
      </c>
      <c r="BY13" s="81"/>
      <c r="BZ13" s="81"/>
      <c r="CA13" s="81"/>
      <c r="CB13" s="64">
        <f t="shared" si="19"/>
        <v>7.7</v>
      </c>
      <c r="CC13" s="81"/>
      <c r="CD13" s="81"/>
      <c r="CE13" s="81"/>
      <c r="CF13" s="62">
        <f t="shared" si="20"/>
        <v>5.5</v>
      </c>
      <c r="CG13" s="63">
        <f t="shared" si="0"/>
        <v>0</v>
      </c>
    </row>
    <row r="14" spans="1:85" ht="25.15" customHeight="1" x14ac:dyDescent="0.2">
      <c r="A14" s="58" t="str">
        <f>IF(Team!E18&gt;0,Team!A18," ")</f>
        <v xml:space="preserve"> </v>
      </c>
      <c r="B14" s="59" t="str">
        <f>IF(Team!E18&gt;0,Team!B18," ")</f>
        <v xml:space="preserve"> </v>
      </c>
      <c r="C14" s="295" t="str">
        <f>IF(Team!E18&gt;0,Team!C18," ")</f>
        <v xml:space="preserve"> </v>
      </c>
      <c r="D14" s="296"/>
      <c r="E14" s="81"/>
      <c r="F14" s="81"/>
      <c r="G14" s="81"/>
      <c r="H14" s="64">
        <f t="shared" si="1"/>
        <v>62.7</v>
      </c>
      <c r="I14" s="81"/>
      <c r="J14" s="81"/>
      <c r="K14" s="81"/>
      <c r="L14" s="64">
        <f t="shared" si="2"/>
        <v>31.9</v>
      </c>
      <c r="M14" s="81"/>
      <c r="N14" s="81"/>
      <c r="O14" s="81"/>
      <c r="P14" s="64">
        <f t="shared" si="3"/>
        <v>3.3</v>
      </c>
      <c r="Q14" s="81"/>
      <c r="R14" s="81"/>
      <c r="S14" s="81"/>
      <c r="T14" s="64">
        <f t="shared" si="4"/>
        <v>35.200000000000003</v>
      </c>
      <c r="U14" s="81"/>
      <c r="V14" s="81"/>
      <c r="W14" s="81"/>
      <c r="X14" s="64">
        <f t="shared" si="5"/>
        <v>38.5</v>
      </c>
      <c r="Y14" s="81"/>
      <c r="Z14" s="81"/>
      <c r="AA14" s="81"/>
      <c r="AB14" s="64">
        <f t="shared" si="6"/>
        <v>33</v>
      </c>
      <c r="AC14" s="81"/>
      <c r="AD14" s="81"/>
      <c r="AE14" s="81"/>
      <c r="AF14" s="64">
        <f t="shared" si="7"/>
        <v>20.9</v>
      </c>
      <c r="AG14" s="81"/>
      <c r="AH14" s="81"/>
      <c r="AI14" s="81"/>
      <c r="AJ14" s="64">
        <f t="shared" si="8"/>
        <v>23.1</v>
      </c>
      <c r="AK14" s="81"/>
      <c r="AL14" s="81"/>
      <c r="AM14" s="81"/>
      <c r="AN14" s="64">
        <f t="shared" si="9"/>
        <v>35.200000000000003</v>
      </c>
      <c r="AO14" s="81"/>
      <c r="AP14" s="81"/>
      <c r="AQ14" s="81"/>
      <c r="AR14" s="64">
        <f t="shared" si="10"/>
        <v>33</v>
      </c>
      <c r="AS14" s="81"/>
      <c r="AT14" s="81"/>
      <c r="AU14" s="81"/>
      <c r="AV14" s="64">
        <f t="shared" si="11"/>
        <v>31.9</v>
      </c>
      <c r="AW14" s="81"/>
      <c r="AX14" s="81"/>
      <c r="AY14" s="81"/>
      <c r="AZ14" s="64">
        <f t="shared" si="12"/>
        <v>33</v>
      </c>
      <c r="BA14" s="86"/>
      <c r="BB14" s="86"/>
      <c r="BC14" s="86"/>
      <c r="BD14" s="64">
        <f t="shared" si="13"/>
        <v>72.599999999999994</v>
      </c>
      <c r="BE14" s="89"/>
      <c r="BF14" s="81"/>
      <c r="BG14" s="81"/>
      <c r="BH14" s="64">
        <f t="shared" si="14"/>
        <v>35.75</v>
      </c>
      <c r="BI14" s="81"/>
      <c r="BJ14" s="81"/>
      <c r="BK14" s="81"/>
      <c r="BL14" s="64">
        <f t="shared" si="15"/>
        <v>25.3</v>
      </c>
      <c r="BM14" s="81"/>
      <c r="BN14" s="81"/>
      <c r="BO14" s="81"/>
      <c r="BP14" s="64">
        <f t="shared" si="16"/>
        <v>27.5</v>
      </c>
      <c r="BQ14" s="86"/>
      <c r="BR14" s="86"/>
      <c r="BS14" s="86"/>
      <c r="BT14" s="64">
        <f t="shared" si="17"/>
        <v>30.8</v>
      </c>
      <c r="BU14" s="81"/>
      <c r="BV14" s="81"/>
      <c r="BW14" s="81"/>
      <c r="BX14" s="64">
        <f t="shared" si="18"/>
        <v>30.8</v>
      </c>
      <c r="BY14" s="81"/>
      <c r="BZ14" s="81"/>
      <c r="CA14" s="81"/>
      <c r="CB14" s="64">
        <f t="shared" si="19"/>
        <v>7.7</v>
      </c>
      <c r="CC14" s="81"/>
      <c r="CD14" s="81"/>
      <c r="CE14" s="81"/>
      <c r="CF14" s="62">
        <f t="shared" si="20"/>
        <v>5.5</v>
      </c>
      <c r="CG14" s="63">
        <f t="shared" si="0"/>
        <v>0</v>
      </c>
    </row>
    <row r="15" spans="1:85" ht="25.15" customHeight="1" x14ac:dyDescent="0.2">
      <c r="A15" s="58" t="str">
        <f>IF(Team!E19&gt;0,Team!A19," ")</f>
        <v xml:space="preserve"> </v>
      </c>
      <c r="B15" s="59" t="str">
        <f>IF(Team!E19&gt;0,Team!B19," ")</f>
        <v xml:space="preserve"> </v>
      </c>
      <c r="C15" s="295" t="str">
        <f>IF(Team!E19&gt;0,Team!C19," ")</f>
        <v xml:space="preserve"> </v>
      </c>
      <c r="D15" s="296"/>
      <c r="E15" s="81"/>
      <c r="F15" s="81"/>
      <c r="G15" s="81"/>
      <c r="H15" s="64">
        <f t="shared" si="1"/>
        <v>62.7</v>
      </c>
      <c r="I15" s="81"/>
      <c r="J15" s="81"/>
      <c r="K15" s="81"/>
      <c r="L15" s="64">
        <f t="shared" si="2"/>
        <v>31.9</v>
      </c>
      <c r="M15" s="81"/>
      <c r="N15" s="81"/>
      <c r="O15" s="81"/>
      <c r="P15" s="64">
        <f t="shared" si="3"/>
        <v>3.3</v>
      </c>
      <c r="Q15" s="81"/>
      <c r="R15" s="81"/>
      <c r="S15" s="81"/>
      <c r="T15" s="64">
        <f t="shared" si="4"/>
        <v>35.200000000000003</v>
      </c>
      <c r="U15" s="81"/>
      <c r="V15" s="81"/>
      <c r="W15" s="81"/>
      <c r="X15" s="64">
        <f t="shared" si="5"/>
        <v>38.5</v>
      </c>
      <c r="Y15" s="81"/>
      <c r="Z15" s="81"/>
      <c r="AA15" s="81"/>
      <c r="AB15" s="64">
        <f t="shared" si="6"/>
        <v>33</v>
      </c>
      <c r="AC15" s="81"/>
      <c r="AD15" s="81"/>
      <c r="AE15" s="81"/>
      <c r="AF15" s="64">
        <f t="shared" si="7"/>
        <v>20.9</v>
      </c>
      <c r="AG15" s="81"/>
      <c r="AH15" s="81"/>
      <c r="AI15" s="81"/>
      <c r="AJ15" s="64">
        <f t="shared" si="8"/>
        <v>23.1</v>
      </c>
      <c r="AK15" s="81"/>
      <c r="AL15" s="81"/>
      <c r="AM15" s="81"/>
      <c r="AN15" s="64">
        <f t="shared" si="9"/>
        <v>35.200000000000003</v>
      </c>
      <c r="AO15" s="81"/>
      <c r="AP15" s="81"/>
      <c r="AQ15" s="81"/>
      <c r="AR15" s="64">
        <f t="shared" si="10"/>
        <v>33</v>
      </c>
      <c r="AS15" s="81"/>
      <c r="AT15" s="81"/>
      <c r="AU15" s="81"/>
      <c r="AV15" s="64">
        <f t="shared" si="11"/>
        <v>31.9</v>
      </c>
      <c r="AW15" s="81"/>
      <c r="AX15" s="81"/>
      <c r="AY15" s="81"/>
      <c r="AZ15" s="64">
        <f t="shared" si="12"/>
        <v>33</v>
      </c>
      <c r="BA15" s="86"/>
      <c r="BB15" s="86"/>
      <c r="BC15" s="86"/>
      <c r="BD15" s="64">
        <f t="shared" si="13"/>
        <v>72.599999999999994</v>
      </c>
      <c r="BE15" s="89"/>
      <c r="BF15" s="81"/>
      <c r="BG15" s="81"/>
      <c r="BH15" s="64">
        <f t="shared" si="14"/>
        <v>35.75</v>
      </c>
      <c r="BI15" s="81"/>
      <c r="BJ15" s="81"/>
      <c r="BK15" s="81"/>
      <c r="BL15" s="64">
        <f t="shared" si="15"/>
        <v>25.3</v>
      </c>
      <c r="BM15" s="81"/>
      <c r="BN15" s="81"/>
      <c r="BO15" s="81"/>
      <c r="BP15" s="64">
        <f t="shared" si="16"/>
        <v>27.5</v>
      </c>
      <c r="BQ15" s="86"/>
      <c r="BR15" s="86"/>
      <c r="BS15" s="86"/>
      <c r="BT15" s="64">
        <f t="shared" si="17"/>
        <v>30.8</v>
      </c>
      <c r="BU15" s="81"/>
      <c r="BV15" s="81"/>
      <c r="BW15" s="81"/>
      <c r="BX15" s="64">
        <f t="shared" si="18"/>
        <v>30.8</v>
      </c>
      <c r="BY15" s="81"/>
      <c r="BZ15" s="81"/>
      <c r="CA15" s="81"/>
      <c r="CB15" s="64">
        <f t="shared" si="19"/>
        <v>7.7</v>
      </c>
      <c r="CC15" s="81"/>
      <c r="CD15" s="81"/>
      <c r="CE15" s="81"/>
      <c r="CF15" s="62">
        <f t="shared" si="20"/>
        <v>5.5</v>
      </c>
      <c r="CG15" s="63">
        <f t="shared" si="0"/>
        <v>0</v>
      </c>
    </row>
    <row r="16" spans="1:85" ht="25.15" customHeight="1" x14ac:dyDescent="0.2">
      <c r="A16" s="58" t="str">
        <f>IF(Team!E20&gt;0,Team!A20," ")</f>
        <v xml:space="preserve"> </v>
      </c>
      <c r="B16" s="59" t="str">
        <f>IF(Team!E20&gt;0,Team!B20," ")</f>
        <v xml:space="preserve"> </v>
      </c>
      <c r="C16" s="295" t="str">
        <f>IF(Team!E20&gt;0,Team!C20," ")</f>
        <v xml:space="preserve"> </v>
      </c>
      <c r="D16" s="296"/>
      <c r="E16" s="81"/>
      <c r="F16" s="81"/>
      <c r="G16" s="81"/>
      <c r="H16" s="64">
        <f t="shared" si="1"/>
        <v>62.7</v>
      </c>
      <c r="I16" s="81"/>
      <c r="J16" s="81"/>
      <c r="K16" s="81"/>
      <c r="L16" s="64">
        <f t="shared" si="2"/>
        <v>31.9</v>
      </c>
      <c r="M16" s="81"/>
      <c r="N16" s="81"/>
      <c r="O16" s="81"/>
      <c r="P16" s="64">
        <f t="shared" si="3"/>
        <v>3.3</v>
      </c>
      <c r="Q16" s="81"/>
      <c r="R16" s="81"/>
      <c r="S16" s="81"/>
      <c r="T16" s="64">
        <f t="shared" si="4"/>
        <v>35.200000000000003</v>
      </c>
      <c r="U16" s="81"/>
      <c r="V16" s="81"/>
      <c r="W16" s="81"/>
      <c r="X16" s="64">
        <f t="shared" si="5"/>
        <v>38.5</v>
      </c>
      <c r="Y16" s="81"/>
      <c r="Z16" s="81"/>
      <c r="AA16" s="81"/>
      <c r="AB16" s="64">
        <f t="shared" si="6"/>
        <v>33</v>
      </c>
      <c r="AC16" s="81"/>
      <c r="AD16" s="81"/>
      <c r="AE16" s="81"/>
      <c r="AF16" s="64">
        <f t="shared" si="7"/>
        <v>20.9</v>
      </c>
      <c r="AG16" s="81"/>
      <c r="AH16" s="81"/>
      <c r="AI16" s="81"/>
      <c r="AJ16" s="64">
        <f t="shared" si="8"/>
        <v>23.1</v>
      </c>
      <c r="AK16" s="81"/>
      <c r="AL16" s="81"/>
      <c r="AM16" s="81"/>
      <c r="AN16" s="64">
        <f t="shared" si="9"/>
        <v>35.200000000000003</v>
      </c>
      <c r="AO16" s="81"/>
      <c r="AP16" s="81"/>
      <c r="AQ16" s="81"/>
      <c r="AR16" s="64">
        <f t="shared" si="10"/>
        <v>33</v>
      </c>
      <c r="AS16" s="81"/>
      <c r="AT16" s="81"/>
      <c r="AU16" s="81"/>
      <c r="AV16" s="64">
        <f t="shared" si="11"/>
        <v>31.9</v>
      </c>
      <c r="AW16" s="81"/>
      <c r="AX16" s="81"/>
      <c r="AY16" s="81"/>
      <c r="AZ16" s="64">
        <f t="shared" si="12"/>
        <v>33</v>
      </c>
      <c r="BA16" s="86"/>
      <c r="BB16" s="86"/>
      <c r="BC16" s="86"/>
      <c r="BD16" s="64">
        <f t="shared" si="13"/>
        <v>72.599999999999994</v>
      </c>
      <c r="BE16" s="89"/>
      <c r="BF16" s="81"/>
      <c r="BG16" s="81"/>
      <c r="BH16" s="64">
        <f t="shared" si="14"/>
        <v>35.75</v>
      </c>
      <c r="BI16" s="81"/>
      <c r="BJ16" s="81"/>
      <c r="BK16" s="81"/>
      <c r="BL16" s="64">
        <f t="shared" si="15"/>
        <v>25.3</v>
      </c>
      <c r="BM16" s="81"/>
      <c r="BN16" s="81"/>
      <c r="BO16" s="81"/>
      <c r="BP16" s="64">
        <f t="shared" si="16"/>
        <v>27.5</v>
      </c>
      <c r="BQ16" s="86"/>
      <c r="BR16" s="86"/>
      <c r="BS16" s="86"/>
      <c r="BT16" s="64">
        <f t="shared" si="17"/>
        <v>30.8</v>
      </c>
      <c r="BU16" s="81"/>
      <c r="BV16" s="81"/>
      <c r="BW16" s="81"/>
      <c r="BX16" s="64">
        <f t="shared" si="18"/>
        <v>30.8</v>
      </c>
      <c r="BY16" s="81"/>
      <c r="BZ16" s="81"/>
      <c r="CA16" s="81"/>
      <c r="CB16" s="64">
        <f t="shared" si="19"/>
        <v>7.7</v>
      </c>
      <c r="CC16" s="81"/>
      <c r="CD16" s="81"/>
      <c r="CE16" s="81"/>
      <c r="CF16" s="62">
        <f t="shared" si="20"/>
        <v>5.5</v>
      </c>
      <c r="CG16" s="63">
        <f t="shared" si="0"/>
        <v>0</v>
      </c>
    </row>
    <row r="17" spans="1:85" ht="25.15" customHeight="1" x14ac:dyDescent="0.2">
      <c r="A17" s="58" t="str">
        <f>IF(Team!E21&gt;0,Team!A21," ")</f>
        <v xml:space="preserve"> </v>
      </c>
      <c r="B17" s="59" t="str">
        <f>IF(Team!E21&gt;0,Team!B21," ")</f>
        <v xml:space="preserve"> </v>
      </c>
      <c r="C17" s="295" t="str">
        <f>IF(Team!E21&gt;0,Team!C21," ")</f>
        <v xml:space="preserve"> </v>
      </c>
      <c r="D17" s="296"/>
      <c r="E17" s="81"/>
      <c r="F17" s="81"/>
      <c r="G17" s="81"/>
      <c r="H17" s="64">
        <f t="shared" si="1"/>
        <v>62.7</v>
      </c>
      <c r="I17" s="81"/>
      <c r="J17" s="81"/>
      <c r="K17" s="81"/>
      <c r="L17" s="64">
        <f t="shared" si="2"/>
        <v>31.9</v>
      </c>
      <c r="M17" s="81"/>
      <c r="N17" s="81"/>
      <c r="O17" s="81"/>
      <c r="P17" s="64">
        <f t="shared" si="3"/>
        <v>3.3</v>
      </c>
      <c r="Q17" s="81"/>
      <c r="R17" s="81"/>
      <c r="S17" s="81"/>
      <c r="T17" s="64">
        <f t="shared" si="4"/>
        <v>35.200000000000003</v>
      </c>
      <c r="U17" s="81"/>
      <c r="V17" s="81"/>
      <c r="W17" s="81"/>
      <c r="X17" s="64">
        <f t="shared" si="5"/>
        <v>38.5</v>
      </c>
      <c r="Y17" s="81"/>
      <c r="Z17" s="81"/>
      <c r="AA17" s="81"/>
      <c r="AB17" s="64">
        <f t="shared" si="6"/>
        <v>33</v>
      </c>
      <c r="AC17" s="81"/>
      <c r="AD17" s="81"/>
      <c r="AE17" s="81"/>
      <c r="AF17" s="64">
        <f t="shared" si="7"/>
        <v>20.9</v>
      </c>
      <c r="AG17" s="81"/>
      <c r="AH17" s="81"/>
      <c r="AI17" s="81"/>
      <c r="AJ17" s="64">
        <f t="shared" si="8"/>
        <v>23.1</v>
      </c>
      <c r="AK17" s="81"/>
      <c r="AL17" s="81"/>
      <c r="AM17" s="81"/>
      <c r="AN17" s="64">
        <f t="shared" si="9"/>
        <v>35.200000000000003</v>
      </c>
      <c r="AO17" s="81"/>
      <c r="AP17" s="81"/>
      <c r="AQ17" s="81"/>
      <c r="AR17" s="64">
        <f t="shared" si="10"/>
        <v>33</v>
      </c>
      <c r="AS17" s="81"/>
      <c r="AT17" s="81"/>
      <c r="AU17" s="81"/>
      <c r="AV17" s="64">
        <f t="shared" si="11"/>
        <v>31.9</v>
      </c>
      <c r="AW17" s="81"/>
      <c r="AX17" s="81"/>
      <c r="AY17" s="81"/>
      <c r="AZ17" s="64">
        <f t="shared" si="12"/>
        <v>33</v>
      </c>
      <c r="BA17" s="86"/>
      <c r="BB17" s="86"/>
      <c r="BC17" s="86"/>
      <c r="BD17" s="64">
        <f t="shared" si="13"/>
        <v>72.599999999999994</v>
      </c>
      <c r="BE17" s="89"/>
      <c r="BF17" s="81"/>
      <c r="BG17" s="81"/>
      <c r="BH17" s="64">
        <f t="shared" si="14"/>
        <v>35.75</v>
      </c>
      <c r="BI17" s="81"/>
      <c r="BJ17" s="81"/>
      <c r="BK17" s="81"/>
      <c r="BL17" s="64">
        <f t="shared" si="15"/>
        <v>25.3</v>
      </c>
      <c r="BM17" s="81"/>
      <c r="BN17" s="81"/>
      <c r="BO17" s="81"/>
      <c r="BP17" s="64">
        <f t="shared" si="16"/>
        <v>27.5</v>
      </c>
      <c r="BQ17" s="86"/>
      <c r="BR17" s="86"/>
      <c r="BS17" s="86"/>
      <c r="BT17" s="64">
        <f t="shared" si="17"/>
        <v>30.8</v>
      </c>
      <c r="BU17" s="81"/>
      <c r="BV17" s="81"/>
      <c r="BW17" s="81"/>
      <c r="BX17" s="64">
        <f t="shared" si="18"/>
        <v>30.8</v>
      </c>
      <c r="BY17" s="81"/>
      <c r="BZ17" s="81"/>
      <c r="CA17" s="81"/>
      <c r="CB17" s="64">
        <f t="shared" si="19"/>
        <v>7.7</v>
      </c>
      <c r="CC17" s="81"/>
      <c r="CD17" s="81"/>
      <c r="CE17" s="81"/>
      <c r="CF17" s="62">
        <f t="shared" si="20"/>
        <v>5.5</v>
      </c>
      <c r="CG17" s="63">
        <f t="shared" si="0"/>
        <v>0</v>
      </c>
    </row>
    <row r="18" spans="1:85" ht="25.15" customHeight="1" x14ac:dyDescent="0.2">
      <c r="A18" s="58" t="str">
        <f>IF(Team!E22&gt;0,Team!A22," ")</f>
        <v xml:space="preserve"> </v>
      </c>
      <c r="B18" s="59" t="str">
        <f>IF(Team!E22&gt;0,Team!B22," ")</f>
        <v xml:space="preserve"> </v>
      </c>
      <c r="C18" s="295" t="str">
        <f>IF(Team!E22&gt;0,Team!C22," ")</f>
        <v xml:space="preserve"> </v>
      </c>
      <c r="D18" s="296"/>
      <c r="E18" s="81"/>
      <c r="F18" s="81"/>
      <c r="G18" s="81"/>
      <c r="H18" s="64">
        <f t="shared" si="1"/>
        <v>62.7</v>
      </c>
      <c r="I18" s="81"/>
      <c r="J18" s="81"/>
      <c r="K18" s="81"/>
      <c r="L18" s="64">
        <f t="shared" si="2"/>
        <v>31.9</v>
      </c>
      <c r="M18" s="81"/>
      <c r="N18" s="81"/>
      <c r="O18" s="81"/>
      <c r="P18" s="64">
        <f t="shared" si="3"/>
        <v>3.3</v>
      </c>
      <c r="Q18" s="81"/>
      <c r="R18" s="81"/>
      <c r="S18" s="81"/>
      <c r="T18" s="64">
        <f t="shared" si="4"/>
        <v>35.200000000000003</v>
      </c>
      <c r="U18" s="81"/>
      <c r="V18" s="81"/>
      <c r="W18" s="81"/>
      <c r="X18" s="64">
        <f t="shared" si="5"/>
        <v>38.5</v>
      </c>
      <c r="Y18" s="81"/>
      <c r="Z18" s="81"/>
      <c r="AA18" s="81"/>
      <c r="AB18" s="64">
        <f t="shared" si="6"/>
        <v>33</v>
      </c>
      <c r="AC18" s="81"/>
      <c r="AD18" s="81"/>
      <c r="AE18" s="81"/>
      <c r="AF18" s="64">
        <f t="shared" si="7"/>
        <v>20.9</v>
      </c>
      <c r="AG18" s="81"/>
      <c r="AH18" s="81"/>
      <c r="AI18" s="81"/>
      <c r="AJ18" s="64">
        <f t="shared" si="8"/>
        <v>23.1</v>
      </c>
      <c r="AK18" s="81"/>
      <c r="AL18" s="81"/>
      <c r="AM18" s="81"/>
      <c r="AN18" s="64">
        <f t="shared" si="9"/>
        <v>35.200000000000003</v>
      </c>
      <c r="AO18" s="81"/>
      <c r="AP18" s="81"/>
      <c r="AQ18" s="81"/>
      <c r="AR18" s="64">
        <f t="shared" si="10"/>
        <v>33</v>
      </c>
      <c r="AS18" s="81"/>
      <c r="AT18" s="81"/>
      <c r="AU18" s="81"/>
      <c r="AV18" s="64">
        <f t="shared" si="11"/>
        <v>31.9</v>
      </c>
      <c r="AW18" s="81"/>
      <c r="AX18" s="81"/>
      <c r="AY18" s="81"/>
      <c r="AZ18" s="64">
        <f t="shared" si="12"/>
        <v>33</v>
      </c>
      <c r="BA18" s="86"/>
      <c r="BB18" s="86"/>
      <c r="BC18" s="86"/>
      <c r="BD18" s="64">
        <f t="shared" si="13"/>
        <v>72.599999999999994</v>
      </c>
      <c r="BE18" s="89"/>
      <c r="BF18" s="81"/>
      <c r="BG18" s="81"/>
      <c r="BH18" s="64">
        <f t="shared" si="14"/>
        <v>35.75</v>
      </c>
      <c r="BI18" s="81"/>
      <c r="BJ18" s="81"/>
      <c r="BK18" s="81"/>
      <c r="BL18" s="64">
        <f t="shared" si="15"/>
        <v>25.3</v>
      </c>
      <c r="BM18" s="81"/>
      <c r="BN18" s="81"/>
      <c r="BO18" s="81"/>
      <c r="BP18" s="64">
        <f t="shared" si="16"/>
        <v>27.5</v>
      </c>
      <c r="BQ18" s="86"/>
      <c r="BR18" s="86"/>
      <c r="BS18" s="86"/>
      <c r="BT18" s="64">
        <f t="shared" si="17"/>
        <v>30.8</v>
      </c>
      <c r="BU18" s="81"/>
      <c r="BV18" s="81"/>
      <c r="BW18" s="81"/>
      <c r="BX18" s="64">
        <f t="shared" si="18"/>
        <v>30.8</v>
      </c>
      <c r="BY18" s="81"/>
      <c r="BZ18" s="81"/>
      <c r="CA18" s="81"/>
      <c r="CB18" s="64">
        <f t="shared" si="19"/>
        <v>7.7</v>
      </c>
      <c r="CC18" s="81"/>
      <c r="CD18" s="81"/>
      <c r="CE18" s="81"/>
      <c r="CF18" s="62">
        <f t="shared" si="20"/>
        <v>5.5</v>
      </c>
      <c r="CG18" s="63">
        <f t="shared" si="0"/>
        <v>0</v>
      </c>
    </row>
    <row r="19" spans="1:85" ht="25.15" customHeight="1" x14ac:dyDescent="0.2">
      <c r="A19" s="58" t="str">
        <f>IF(Team!E23&gt;0,Team!A23," ")</f>
        <v xml:space="preserve"> </v>
      </c>
      <c r="B19" s="59" t="str">
        <f>IF(Team!E23&gt;0,Team!B23," ")</f>
        <v xml:space="preserve"> </v>
      </c>
      <c r="C19" s="295" t="str">
        <f>IF(Team!E23&gt;0,Team!C23," ")</f>
        <v xml:space="preserve"> </v>
      </c>
      <c r="D19" s="296"/>
      <c r="E19" s="81"/>
      <c r="F19" s="81"/>
      <c r="G19" s="81"/>
      <c r="H19" s="64">
        <f t="shared" si="1"/>
        <v>62.7</v>
      </c>
      <c r="I19" s="81"/>
      <c r="J19" s="81"/>
      <c r="K19" s="81"/>
      <c r="L19" s="64">
        <f t="shared" si="2"/>
        <v>31.9</v>
      </c>
      <c r="M19" s="81"/>
      <c r="N19" s="81"/>
      <c r="O19" s="81"/>
      <c r="P19" s="64">
        <f t="shared" si="3"/>
        <v>3.3</v>
      </c>
      <c r="Q19" s="81"/>
      <c r="R19" s="81"/>
      <c r="S19" s="81"/>
      <c r="T19" s="64">
        <f t="shared" si="4"/>
        <v>35.200000000000003</v>
      </c>
      <c r="U19" s="81"/>
      <c r="V19" s="81"/>
      <c r="W19" s="81"/>
      <c r="X19" s="64">
        <f t="shared" si="5"/>
        <v>38.5</v>
      </c>
      <c r="Y19" s="81"/>
      <c r="Z19" s="81"/>
      <c r="AA19" s="81"/>
      <c r="AB19" s="64">
        <f t="shared" si="6"/>
        <v>33</v>
      </c>
      <c r="AC19" s="81"/>
      <c r="AD19" s="81"/>
      <c r="AE19" s="81"/>
      <c r="AF19" s="64">
        <f t="shared" si="7"/>
        <v>20.9</v>
      </c>
      <c r="AG19" s="81"/>
      <c r="AH19" s="81"/>
      <c r="AI19" s="81"/>
      <c r="AJ19" s="64">
        <f t="shared" si="8"/>
        <v>23.1</v>
      </c>
      <c r="AK19" s="81"/>
      <c r="AL19" s="81"/>
      <c r="AM19" s="81"/>
      <c r="AN19" s="64">
        <f t="shared" si="9"/>
        <v>35.200000000000003</v>
      </c>
      <c r="AO19" s="81"/>
      <c r="AP19" s="81"/>
      <c r="AQ19" s="81"/>
      <c r="AR19" s="64">
        <f t="shared" si="10"/>
        <v>33</v>
      </c>
      <c r="AS19" s="81"/>
      <c r="AT19" s="81"/>
      <c r="AU19" s="81"/>
      <c r="AV19" s="64">
        <f t="shared" si="11"/>
        <v>31.9</v>
      </c>
      <c r="AW19" s="81"/>
      <c r="AX19" s="81"/>
      <c r="AY19" s="81"/>
      <c r="AZ19" s="64">
        <f t="shared" si="12"/>
        <v>33</v>
      </c>
      <c r="BA19" s="86"/>
      <c r="BB19" s="86"/>
      <c r="BC19" s="86"/>
      <c r="BD19" s="64">
        <f t="shared" si="13"/>
        <v>72.599999999999994</v>
      </c>
      <c r="BE19" s="89"/>
      <c r="BF19" s="81"/>
      <c r="BG19" s="81"/>
      <c r="BH19" s="64">
        <f t="shared" si="14"/>
        <v>35.75</v>
      </c>
      <c r="BI19" s="81"/>
      <c r="BJ19" s="81"/>
      <c r="BK19" s="81"/>
      <c r="BL19" s="64">
        <f t="shared" si="15"/>
        <v>25.3</v>
      </c>
      <c r="BM19" s="81"/>
      <c r="BN19" s="81"/>
      <c r="BO19" s="81"/>
      <c r="BP19" s="64">
        <f t="shared" si="16"/>
        <v>27.5</v>
      </c>
      <c r="BQ19" s="86"/>
      <c r="BR19" s="86"/>
      <c r="BS19" s="86"/>
      <c r="BT19" s="64">
        <f t="shared" si="17"/>
        <v>30.8</v>
      </c>
      <c r="BU19" s="81"/>
      <c r="BV19" s="81"/>
      <c r="BW19" s="81"/>
      <c r="BX19" s="64">
        <f t="shared" si="18"/>
        <v>30.8</v>
      </c>
      <c r="BY19" s="81"/>
      <c r="BZ19" s="81"/>
      <c r="CA19" s="81"/>
      <c r="CB19" s="64">
        <f t="shared" si="19"/>
        <v>7.7</v>
      </c>
      <c r="CC19" s="81"/>
      <c r="CD19" s="81"/>
      <c r="CE19" s="81"/>
      <c r="CF19" s="62">
        <f t="shared" si="20"/>
        <v>5.5</v>
      </c>
      <c r="CG19" s="63">
        <f t="shared" si="0"/>
        <v>0</v>
      </c>
    </row>
    <row r="20" spans="1:85" ht="25.15" customHeight="1" x14ac:dyDescent="0.2">
      <c r="A20" s="58" t="str">
        <f>IF(Team!E24&gt;0,Team!A24," ")</f>
        <v xml:space="preserve"> </v>
      </c>
      <c r="B20" s="59" t="str">
        <f>IF(Team!E24&gt;0,Team!B24," ")</f>
        <v xml:space="preserve"> </v>
      </c>
      <c r="C20" s="295" t="str">
        <f>IF(Team!E24&gt;0,Team!C24," ")</f>
        <v xml:space="preserve"> </v>
      </c>
      <c r="D20" s="296"/>
      <c r="E20" s="81"/>
      <c r="F20" s="81"/>
      <c r="G20" s="81"/>
      <c r="H20" s="64">
        <f t="shared" si="1"/>
        <v>62.7</v>
      </c>
      <c r="I20" s="81"/>
      <c r="J20" s="81"/>
      <c r="K20" s="81"/>
      <c r="L20" s="64">
        <f t="shared" si="2"/>
        <v>31.9</v>
      </c>
      <c r="M20" s="81"/>
      <c r="N20" s="81"/>
      <c r="O20" s="81"/>
      <c r="P20" s="64">
        <f t="shared" si="3"/>
        <v>3.3</v>
      </c>
      <c r="Q20" s="81"/>
      <c r="R20" s="81"/>
      <c r="S20" s="81"/>
      <c r="T20" s="64">
        <f t="shared" si="4"/>
        <v>35.200000000000003</v>
      </c>
      <c r="U20" s="81"/>
      <c r="V20" s="81"/>
      <c r="W20" s="81"/>
      <c r="X20" s="64">
        <f t="shared" si="5"/>
        <v>38.5</v>
      </c>
      <c r="Y20" s="81"/>
      <c r="Z20" s="81"/>
      <c r="AA20" s="81"/>
      <c r="AB20" s="64">
        <f t="shared" si="6"/>
        <v>33</v>
      </c>
      <c r="AC20" s="81"/>
      <c r="AD20" s="81"/>
      <c r="AE20" s="81"/>
      <c r="AF20" s="64">
        <f t="shared" si="7"/>
        <v>20.9</v>
      </c>
      <c r="AG20" s="81"/>
      <c r="AH20" s="81"/>
      <c r="AI20" s="81"/>
      <c r="AJ20" s="64">
        <f t="shared" si="8"/>
        <v>23.1</v>
      </c>
      <c r="AK20" s="81"/>
      <c r="AL20" s="81"/>
      <c r="AM20" s="81"/>
      <c r="AN20" s="64">
        <f t="shared" si="9"/>
        <v>35.200000000000003</v>
      </c>
      <c r="AO20" s="81"/>
      <c r="AP20" s="81"/>
      <c r="AQ20" s="81"/>
      <c r="AR20" s="64">
        <f t="shared" si="10"/>
        <v>33</v>
      </c>
      <c r="AS20" s="81"/>
      <c r="AT20" s="81"/>
      <c r="AU20" s="81"/>
      <c r="AV20" s="64">
        <f t="shared" si="11"/>
        <v>31.9</v>
      </c>
      <c r="AW20" s="81"/>
      <c r="AX20" s="81"/>
      <c r="AY20" s="81"/>
      <c r="AZ20" s="64">
        <f t="shared" si="12"/>
        <v>33</v>
      </c>
      <c r="BA20" s="86"/>
      <c r="BB20" s="86"/>
      <c r="BC20" s="86"/>
      <c r="BD20" s="64">
        <f t="shared" si="13"/>
        <v>72.599999999999994</v>
      </c>
      <c r="BE20" s="89"/>
      <c r="BF20" s="81"/>
      <c r="BG20" s="81"/>
      <c r="BH20" s="64">
        <f t="shared" si="14"/>
        <v>35.75</v>
      </c>
      <c r="BI20" s="81"/>
      <c r="BJ20" s="81"/>
      <c r="BK20" s="81"/>
      <c r="BL20" s="64">
        <f t="shared" si="15"/>
        <v>25.3</v>
      </c>
      <c r="BM20" s="81"/>
      <c r="BN20" s="81"/>
      <c r="BO20" s="81"/>
      <c r="BP20" s="64">
        <f t="shared" si="16"/>
        <v>27.5</v>
      </c>
      <c r="BQ20" s="86"/>
      <c r="BR20" s="86"/>
      <c r="BS20" s="86"/>
      <c r="BT20" s="64">
        <f t="shared" si="17"/>
        <v>30.8</v>
      </c>
      <c r="BU20" s="81"/>
      <c r="BV20" s="81"/>
      <c r="BW20" s="81"/>
      <c r="BX20" s="64">
        <f t="shared" si="18"/>
        <v>30.8</v>
      </c>
      <c r="BY20" s="81"/>
      <c r="BZ20" s="81"/>
      <c r="CA20" s="81"/>
      <c r="CB20" s="64">
        <f t="shared" si="19"/>
        <v>7.7</v>
      </c>
      <c r="CC20" s="81"/>
      <c r="CD20" s="81"/>
      <c r="CE20" s="81"/>
      <c r="CF20" s="62">
        <f t="shared" si="20"/>
        <v>5.5</v>
      </c>
      <c r="CG20" s="63">
        <f t="shared" si="0"/>
        <v>0</v>
      </c>
    </row>
    <row r="21" spans="1:85" ht="25.15" customHeight="1" x14ac:dyDescent="0.2">
      <c r="A21" s="58" t="str">
        <f>IF(Team!E25&gt;0,Team!A25," ")</f>
        <v xml:space="preserve"> </v>
      </c>
      <c r="B21" s="59" t="str">
        <f>IF(Team!E25&gt;0,Team!B25," ")</f>
        <v xml:space="preserve"> </v>
      </c>
      <c r="C21" s="295" t="str">
        <f>IF(Team!E25&gt;0,Team!C25," ")</f>
        <v xml:space="preserve"> </v>
      </c>
      <c r="D21" s="296"/>
      <c r="E21" s="81"/>
      <c r="F21" s="81"/>
      <c r="G21" s="81"/>
      <c r="H21" s="64">
        <f t="shared" si="1"/>
        <v>62.7</v>
      </c>
      <c r="I21" s="81"/>
      <c r="J21" s="81"/>
      <c r="K21" s="81"/>
      <c r="L21" s="64">
        <f t="shared" si="2"/>
        <v>31.9</v>
      </c>
      <c r="M21" s="81"/>
      <c r="N21" s="81"/>
      <c r="O21" s="81"/>
      <c r="P21" s="64">
        <f t="shared" si="3"/>
        <v>3.3</v>
      </c>
      <c r="Q21" s="81"/>
      <c r="R21" s="81"/>
      <c r="S21" s="81"/>
      <c r="T21" s="64">
        <f t="shared" si="4"/>
        <v>35.200000000000003</v>
      </c>
      <c r="U21" s="81"/>
      <c r="V21" s="81"/>
      <c r="W21" s="81"/>
      <c r="X21" s="64">
        <f t="shared" si="5"/>
        <v>38.5</v>
      </c>
      <c r="Y21" s="81"/>
      <c r="Z21" s="81"/>
      <c r="AA21" s="81"/>
      <c r="AB21" s="64">
        <f t="shared" si="6"/>
        <v>33</v>
      </c>
      <c r="AC21" s="81"/>
      <c r="AD21" s="81"/>
      <c r="AE21" s="81"/>
      <c r="AF21" s="64">
        <f t="shared" si="7"/>
        <v>20.9</v>
      </c>
      <c r="AG21" s="81"/>
      <c r="AH21" s="81"/>
      <c r="AI21" s="81"/>
      <c r="AJ21" s="64">
        <f t="shared" si="8"/>
        <v>23.1</v>
      </c>
      <c r="AK21" s="81"/>
      <c r="AL21" s="81"/>
      <c r="AM21" s="81"/>
      <c r="AN21" s="64">
        <f t="shared" si="9"/>
        <v>35.200000000000003</v>
      </c>
      <c r="AO21" s="81"/>
      <c r="AP21" s="81"/>
      <c r="AQ21" s="81"/>
      <c r="AR21" s="64">
        <f t="shared" si="10"/>
        <v>33</v>
      </c>
      <c r="AS21" s="81"/>
      <c r="AT21" s="81"/>
      <c r="AU21" s="81"/>
      <c r="AV21" s="64">
        <f t="shared" si="11"/>
        <v>31.9</v>
      </c>
      <c r="AW21" s="81"/>
      <c r="AX21" s="81"/>
      <c r="AY21" s="81"/>
      <c r="AZ21" s="64">
        <f t="shared" si="12"/>
        <v>33</v>
      </c>
      <c r="BA21" s="86"/>
      <c r="BB21" s="86"/>
      <c r="BC21" s="86"/>
      <c r="BD21" s="64">
        <f t="shared" si="13"/>
        <v>72.599999999999994</v>
      </c>
      <c r="BE21" s="89"/>
      <c r="BF21" s="81"/>
      <c r="BG21" s="81"/>
      <c r="BH21" s="64">
        <f t="shared" si="14"/>
        <v>35.75</v>
      </c>
      <c r="BI21" s="81"/>
      <c r="BJ21" s="81"/>
      <c r="BK21" s="81"/>
      <c r="BL21" s="64">
        <f t="shared" si="15"/>
        <v>25.3</v>
      </c>
      <c r="BM21" s="81"/>
      <c r="BN21" s="81"/>
      <c r="BO21" s="81"/>
      <c r="BP21" s="64">
        <f t="shared" si="16"/>
        <v>27.5</v>
      </c>
      <c r="BQ21" s="86"/>
      <c r="BR21" s="86"/>
      <c r="BS21" s="86"/>
      <c r="BT21" s="64">
        <f t="shared" si="17"/>
        <v>30.8</v>
      </c>
      <c r="BU21" s="81"/>
      <c r="BV21" s="81"/>
      <c r="BW21" s="81"/>
      <c r="BX21" s="64">
        <f t="shared" si="18"/>
        <v>30.8</v>
      </c>
      <c r="BY21" s="81"/>
      <c r="BZ21" s="81"/>
      <c r="CA21" s="81"/>
      <c r="CB21" s="64">
        <f t="shared" si="19"/>
        <v>7.7</v>
      </c>
      <c r="CC21" s="81"/>
      <c r="CD21" s="81"/>
      <c r="CE21" s="81"/>
      <c r="CF21" s="62">
        <f t="shared" si="20"/>
        <v>5.5</v>
      </c>
      <c r="CG21" s="63">
        <f t="shared" si="0"/>
        <v>0</v>
      </c>
    </row>
    <row r="22" spans="1:85" ht="25.15" customHeight="1" x14ac:dyDescent="0.2">
      <c r="A22" s="58" t="str">
        <f>IF(Team!E26&gt;0,Team!A26," ")</f>
        <v xml:space="preserve"> </v>
      </c>
      <c r="B22" s="59" t="str">
        <f>IF(Team!E26&gt;0,Team!B26," ")</f>
        <v xml:space="preserve"> </v>
      </c>
      <c r="C22" s="295" t="str">
        <f>IF(Team!E26&gt;0,Team!C26," ")</f>
        <v xml:space="preserve"> </v>
      </c>
      <c r="D22" s="296"/>
      <c r="E22" s="81"/>
      <c r="F22" s="81"/>
      <c r="G22" s="81"/>
      <c r="H22" s="64">
        <f t="shared" si="1"/>
        <v>62.7</v>
      </c>
      <c r="I22" s="81"/>
      <c r="J22" s="81"/>
      <c r="K22" s="81"/>
      <c r="L22" s="64">
        <f t="shared" si="2"/>
        <v>31.9</v>
      </c>
      <c r="M22" s="81"/>
      <c r="N22" s="81"/>
      <c r="O22" s="81"/>
      <c r="P22" s="64">
        <f t="shared" si="3"/>
        <v>3.3</v>
      </c>
      <c r="Q22" s="81"/>
      <c r="R22" s="81"/>
      <c r="S22" s="81"/>
      <c r="T22" s="64">
        <f t="shared" si="4"/>
        <v>35.200000000000003</v>
      </c>
      <c r="U22" s="81"/>
      <c r="V22" s="81"/>
      <c r="W22" s="81"/>
      <c r="X22" s="64">
        <f t="shared" si="5"/>
        <v>38.5</v>
      </c>
      <c r="Y22" s="81"/>
      <c r="Z22" s="81"/>
      <c r="AA22" s="81"/>
      <c r="AB22" s="64">
        <f t="shared" si="6"/>
        <v>33</v>
      </c>
      <c r="AC22" s="81"/>
      <c r="AD22" s="81"/>
      <c r="AE22" s="81"/>
      <c r="AF22" s="64">
        <f t="shared" si="7"/>
        <v>20.9</v>
      </c>
      <c r="AG22" s="81"/>
      <c r="AH22" s="81"/>
      <c r="AI22" s="81"/>
      <c r="AJ22" s="64">
        <f t="shared" si="8"/>
        <v>23.1</v>
      </c>
      <c r="AK22" s="81"/>
      <c r="AL22" s="81"/>
      <c r="AM22" s="81"/>
      <c r="AN22" s="64">
        <f t="shared" si="9"/>
        <v>35.200000000000003</v>
      </c>
      <c r="AO22" s="81"/>
      <c r="AP22" s="81"/>
      <c r="AQ22" s="81"/>
      <c r="AR22" s="64">
        <f t="shared" si="10"/>
        <v>33</v>
      </c>
      <c r="AS22" s="81"/>
      <c r="AT22" s="81"/>
      <c r="AU22" s="81"/>
      <c r="AV22" s="64">
        <f t="shared" si="11"/>
        <v>31.9</v>
      </c>
      <c r="AW22" s="81"/>
      <c r="AX22" s="81"/>
      <c r="AY22" s="81"/>
      <c r="AZ22" s="64">
        <f t="shared" si="12"/>
        <v>33</v>
      </c>
      <c r="BA22" s="86"/>
      <c r="BB22" s="86"/>
      <c r="BC22" s="86"/>
      <c r="BD22" s="64">
        <f t="shared" si="13"/>
        <v>72.599999999999994</v>
      </c>
      <c r="BE22" s="89"/>
      <c r="BF22" s="81"/>
      <c r="BG22" s="81"/>
      <c r="BH22" s="64">
        <f t="shared" si="14"/>
        <v>35.75</v>
      </c>
      <c r="BI22" s="81"/>
      <c r="BJ22" s="81"/>
      <c r="BK22" s="81"/>
      <c r="BL22" s="64">
        <f t="shared" si="15"/>
        <v>25.3</v>
      </c>
      <c r="BM22" s="81"/>
      <c r="BN22" s="81"/>
      <c r="BO22" s="81"/>
      <c r="BP22" s="64">
        <f t="shared" si="16"/>
        <v>27.5</v>
      </c>
      <c r="BQ22" s="86"/>
      <c r="BR22" s="86"/>
      <c r="BS22" s="86"/>
      <c r="BT22" s="64">
        <f t="shared" si="17"/>
        <v>30.8</v>
      </c>
      <c r="BU22" s="81"/>
      <c r="BV22" s="81"/>
      <c r="BW22" s="81"/>
      <c r="BX22" s="64">
        <f t="shared" si="18"/>
        <v>30.8</v>
      </c>
      <c r="BY22" s="81"/>
      <c r="BZ22" s="81"/>
      <c r="CA22" s="81"/>
      <c r="CB22" s="64">
        <f t="shared" si="19"/>
        <v>7.7</v>
      </c>
      <c r="CC22" s="81"/>
      <c r="CD22" s="81"/>
      <c r="CE22" s="81"/>
      <c r="CF22" s="62">
        <f t="shared" si="20"/>
        <v>5.5</v>
      </c>
      <c r="CG22" s="63">
        <f t="shared" si="0"/>
        <v>0</v>
      </c>
    </row>
    <row r="23" spans="1:85" ht="25.15" customHeight="1" x14ac:dyDescent="0.2">
      <c r="A23" s="58" t="str">
        <f>IF(Team!E27&gt;0,Team!A27," ")</f>
        <v xml:space="preserve"> </v>
      </c>
      <c r="B23" s="59" t="str">
        <f>IF(Team!E27&gt;0,Team!B27," ")</f>
        <v xml:space="preserve"> </v>
      </c>
      <c r="C23" s="295" t="str">
        <f>IF(Team!E27&gt;0,Team!C27," ")</f>
        <v xml:space="preserve"> </v>
      </c>
      <c r="D23" s="296"/>
      <c r="E23" s="81"/>
      <c r="F23" s="81"/>
      <c r="G23" s="81"/>
      <c r="H23" s="64">
        <f t="shared" si="1"/>
        <v>62.7</v>
      </c>
      <c r="I23" s="81"/>
      <c r="J23" s="81"/>
      <c r="K23" s="81"/>
      <c r="L23" s="64">
        <f t="shared" si="2"/>
        <v>31.9</v>
      </c>
      <c r="M23" s="81"/>
      <c r="N23" s="81"/>
      <c r="O23" s="81"/>
      <c r="P23" s="64">
        <f t="shared" si="3"/>
        <v>3.3</v>
      </c>
      <c r="Q23" s="81"/>
      <c r="R23" s="81"/>
      <c r="S23" s="81"/>
      <c r="T23" s="64">
        <f t="shared" si="4"/>
        <v>35.200000000000003</v>
      </c>
      <c r="U23" s="81"/>
      <c r="V23" s="81"/>
      <c r="W23" s="81"/>
      <c r="X23" s="64">
        <f t="shared" si="5"/>
        <v>38.5</v>
      </c>
      <c r="Y23" s="86"/>
      <c r="Z23" s="86"/>
      <c r="AA23" s="86"/>
      <c r="AB23" s="66">
        <f t="shared" si="6"/>
        <v>33</v>
      </c>
      <c r="AC23" s="86"/>
      <c r="AD23" s="86"/>
      <c r="AE23" s="86"/>
      <c r="AF23" s="66">
        <f t="shared" si="7"/>
        <v>20.9</v>
      </c>
      <c r="AG23" s="86"/>
      <c r="AH23" s="81"/>
      <c r="AI23" s="81"/>
      <c r="AJ23" s="64">
        <f t="shared" si="8"/>
        <v>23.1</v>
      </c>
      <c r="AK23" s="81"/>
      <c r="AL23" s="81"/>
      <c r="AM23" s="81"/>
      <c r="AN23" s="64">
        <f t="shared" si="9"/>
        <v>35.200000000000003</v>
      </c>
      <c r="AO23" s="81"/>
      <c r="AP23" s="81"/>
      <c r="AQ23" s="81"/>
      <c r="AR23" s="64">
        <f t="shared" si="10"/>
        <v>33</v>
      </c>
      <c r="AS23" s="81"/>
      <c r="AT23" s="81"/>
      <c r="AU23" s="81"/>
      <c r="AV23" s="64">
        <f t="shared" si="11"/>
        <v>31.9</v>
      </c>
      <c r="AW23" s="81"/>
      <c r="AX23" s="81"/>
      <c r="AY23" s="81"/>
      <c r="AZ23" s="64">
        <f t="shared" si="12"/>
        <v>33</v>
      </c>
      <c r="BA23" s="86"/>
      <c r="BB23" s="86"/>
      <c r="BC23" s="86"/>
      <c r="BD23" s="64">
        <f t="shared" si="13"/>
        <v>72.599999999999994</v>
      </c>
      <c r="BE23" s="89"/>
      <c r="BF23" s="81"/>
      <c r="BG23" s="81"/>
      <c r="BH23" s="64">
        <f t="shared" si="14"/>
        <v>35.75</v>
      </c>
      <c r="BI23" s="81"/>
      <c r="BJ23" s="81"/>
      <c r="BK23" s="81"/>
      <c r="BL23" s="64">
        <f t="shared" si="15"/>
        <v>25.3</v>
      </c>
      <c r="BM23" s="81"/>
      <c r="BN23" s="81"/>
      <c r="BO23" s="81"/>
      <c r="BP23" s="64">
        <f t="shared" si="16"/>
        <v>27.5</v>
      </c>
      <c r="BQ23" s="86"/>
      <c r="BR23" s="86"/>
      <c r="BS23" s="86"/>
      <c r="BT23" s="64">
        <f t="shared" si="17"/>
        <v>30.8</v>
      </c>
      <c r="BU23" s="81"/>
      <c r="BV23" s="81"/>
      <c r="BW23" s="86"/>
      <c r="BX23" s="64">
        <f t="shared" si="18"/>
        <v>30.8</v>
      </c>
      <c r="BY23" s="81"/>
      <c r="BZ23" s="81"/>
      <c r="CA23" s="81"/>
      <c r="CB23" s="64">
        <f t="shared" si="19"/>
        <v>7.7</v>
      </c>
      <c r="CC23" s="81"/>
      <c r="CD23" s="81"/>
      <c r="CE23" s="81"/>
      <c r="CF23" s="62">
        <f t="shared" si="20"/>
        <v>5.5</v>
      </c>
      <c r="CG23" s="63">
        <f t="shared" si="0"/>
        <v>0</v>
      </c>
    </row>
    <row r="24" spans="1:85" ht="25.15" customHeight="1" x14ac:dyDescent="0.2">
      <c r="A24" s="58" t="str">
        <f>IF(Team!E28&gt;0,Team!A28," ")</f>
        <v xml:space="preserve"> </v>
      </c>
      <c r="B24" s="59" t="str">
        <f>IF(Team!E28&gt;0,Team!B28," ")</f>
        <v xml:space="preserve"> </v>
      </c>
      <c r="C24" s="297" t="str">
        <f>IF(Team!E28&gt;0,Team!C28," ")</f>
        <v xml:space="preserve"> </v>
      </c>
      <c r="D24" s="298"/>
      <c r="E24" s="81"/>
      <c r="F24" s="81"/>
      <c r="G24" s="81"/>
      <c r="H24" s="64">
        <f t="shared" si="1"/>
        <v>62.7</v>
      </c>
      <c r="I24" s="81"/>
      <c r="J24" s="81"/>
      <c r="K24" s="81"/>
      <c r="L24" s="64">
        <f t="shared" si="2"/>
        <v>31.9</v>
      </c>
      <c r="M24" s="81"/>
      <c r="N24" s="81"/>
      <c r="O24" s="81"/>
      <c r="P24" s="64">
        <f t="shared" si="3"/>
        <v>3.3</v>
      </c>
      <c r="Q24" s="81"/>
      <c r="R24" s="81"/>
      <c r="S24" s="81"/>
      <c r="T24" s="64">
        <f t="shared" si="4"/>
        <v>35.200000000000003</v>
      </c>
      <c r="U24" s="81"/>
      <c r="V24" s="81"/>
      <c r="W24" s="81"/>
      <c r="X24" s="64">
        <f t="shared" si="5"/>
        <v>38.5</v>
      </c>
      <c r="Y24" s="81"/>
      <c r="Z24" s="81"/>
      <c r="AA24" s="81"/>
      <c r="AB24" s="64">
        <f t="shared" si="6"/>
        <v>33</v>
      </c>
      <c r="AC24" s="81"/>
      <c r="AD24" s="81"/>
      <c r="AE24" s="81"/>
      <c r="AF24" s="64">
        <f t="shared" si="7"/>
        <v>20.9</v>
      </c>
      <c r="AG24" s="81"/>
      <c r="AH24" s="81"/>
      <c r="AI24" s="81"/>
      <c r="AJ24" s="64">
        <f t="shared" si="8"/>
        <v>23.1</v>
      </c>
      <c r="AK24" s="81"/>
      <c r="AL24" s="81"/>
      <c r="AM24" s="81"/>
      <c r="AN24" s="64">
        <f t="shared" si="9"/>
        <v>35.200000000000003</v>
      </c>
      <c r="AO24" s="81"/>
      <c r="AP24" s="81"/>
      <c r="AQ24" s="81"/>
      <c r="AR24" s="64">
        <f t="shared" si="10"/>
        <v>33</v>
      </c>
      <c r="AS24" s="81"/>
      <c r="AT24" s="81"/>
      <c r="AU24" s="81"/>
      <c r="AV24" s="64">
        <f t="shared" si="11"/>
        <v>31.9</v>
      </c>
      <c r="AW24" s="81"/>
      <c r="AX24" s="81"/>
      <c r="AY24" s="81"/>
      <c r="AZ24" s="64">
        <f t="shared" si="12"/>
        <v>33</v>
      </c>
      <c r="BA24" s="86"/>
      <c r="BB24" s="86"/>
      <c r="BC24" s="86"/>
      <c r="BD24" s="64">
        <f t="shared" si="13"/>
        <v>72.599999999999994</v>
      </c>
      <c r="BE24" s="89"/>
      <c r="BF24" s="81"/>
      <c r="BG24" s="81"/>
      <c r="BH24" s="64">
        <f t="shared" si="14"/>
        <v>35.75</v>
      </c>
      <c r="BI24" s="81"/>
      <c r="BJ24" s="81"/>
      <c r="BK24" s="81"/>
      <c r="BL24" s="64">
        <f t="shared" si="15"/>
        <v>25.3</v>
      </c>
      <c r="BM24" s="81"/>
      <c r="BN24" s="81"/>
      <c r="BO24" s="81"/>
      <c r="BP24" s="64">
        <f t="shared" si="16"/>
        <v>27.5</v>
      </c>
      <c r="BQ24" s="86"/>
      <c r="BR24" s="86"/>
      <c r="BS24" s="86"/>
      <c r="BT24" s="64">
        <f t="shared" si="17"/>
        <v>30.8</v>
      </c>
      <c r="BU24" s="81"/>
      <c r="BV24" s="81"/>
      <c r="BW24" s="81"/>
      <c r="BX24" s="64">
        <f t="shared" si="18"/>
        <v>30.8</v>
      </c>
      <c r="BY24" s="81"/>
      <c r="BZ24" s="81"/>
      <c r="CA24" s="81"/>
      <c r="CB24" s="64">
        <f t="shared" si="19"/>
        <v>7.7</v>
      </c>
      <c r="CC24" s="81"/>
      <c r="CD24" s="81"/>
      <c r="CE24" s="81"/>
      <c r="CF24" s="62">
        <f t="shared" si="20"/>
        <v>5.5</v>
      </c>
      <c r="CG24" s="63">
        <f t="shared" si="0"/>
        <v>0</v>
      </c>
    </row>
    <row r="25" spans="1:85" ht="25.15" customHeight="1" x14ac:dyDescent="0.2">
      <c r="A25" s="58" t="str">
        <f>IF(Team!E29&gt;0,Team!A29," ")</f>
        <v xml:space="preserve"> </v>
      </c>
      <c r="B25" s="59" t="str">
        <f>IF(Team!E29&gt;0,Team!B29," ")</f>
        <v xml:space="preserve"> </v>
      </c>
      <c r="C25" s="293" t="s">
        <v>74</v>
      </c>
      <c r="D25" s="294"/>
      <c r="E25" s="81"/>
      <c r="F25" s="81"/>
      <c r="G25" s="81"/>
      <c r="H25" s="64">
        <f t="shared" si="1"/>
        <v>62.7</v>
      </c>
      <c r="I25" s="81"/>
      <c r="J25" s="81"/>
      <c r="K25" s="81"/>
      <c r="L25" s="64">
        <f t="shared" si="2"/>
        <v>31.9</v>
      </c>
      <c r="M25" s="81"/>
      <c r="N25" s="81"/>
      <c r="O25" s="87">
        <v>0</v>
      </c>
      <c r="P25" s="64">
        <f t="shared" si="3"/>
        <v>3.3</v>
      </c>
      <c r="Q25" s="81"/>
      <c r="R25" s="81"/>
      <c r="S25" s="81"/>
      <c r="T25" s="64">
        <f t="shared" si="4"/>
        <v>35.200000000000003</v>
      </c>
      <c r="U25" s="81"/>
      <c r="V25" s="81"/>
      <c r="W25" s="81"/>
      <c r="X25" s="64">
        <f t="shared" si="5"/>
        <v>38.5</v>
      </c>
      <c r="Y25" s="81"/>
      <c r="Z25" s="81"/>
      <c r="AA25" s="81"/>
      <c r="AB25" s="64">
        <f t="shared" si="6"/>
        <v>33</v>
      </c>
      <c r="AC25" s="81"/>
      <c r="AD25" s="81"/>
      <c r="AE25" s="81"/>
      <c r="AF25" s="64">
        <f t="shared" si="7"/>
        <v>20.9</v>
      </c>
      <c r="AG25" s="81"/>
      <c r="AH25" s="81"/>
      <c r="AI25" s="81"/>
      <c r="AJ25" s="64">
        <f t="shared" si="8"/>
        <v>23.1</v>
      </c>
      <c r="AK25" s="81"/>
      <c r="AL25" s="81"/>
      <c r="AM25" s="81"/>
      <c r="AN25" s="64">
        <f t="shared" si="9"/>
        <v>35.200000000000003</v>
      </c>
      <c r="AO25" s="81"/>
      <c r="AP25" s="81"/>
      <c r="AQ25" s="81"/>
      <c r="AR25" s="64">
        <f t="shared" si="10"/>
        <v>33</v>
      </c>
      <c r="AS25" s="81"/>
      <c r="AT25" s="81"/>
      <c r="AU25" s="81"/>
      <c r="AV25" s="64">
        <f t="shared" si="11"/>
        <v>31.9</v>
      </c>
      <c r="AW25" s="81"/>
      <c r="AX25" s="81"/>
      <c r="AY25" s="81"/>
      <c r="AZ25" s="64">
        <f t="shared" si="12"/>
        <v>33</v>
      </c>
      <c r="BA25" s="86"/>
      <c r="BB25" s="86"/>
      <c r="BC25" s="86"/>
      <c r="BD25" s="64">
        <f t="shared" si="13"/>
        <v>72.599999999999994</v>
      </c>
      <c r="BE25" s="89"/>
      <c r="BF25" s="81"/>
      <c r="BG25" s="81"/>
      <c r="BH25" s="64">
        <f t="shared" si="14"/>
        <v>35.75</v>
      </c>
      <c r="BI25" s="81"/>
      <c r="BJ25" s="81"/>
      <c r="BK25" s="81"/>
      <c r="BL25" s="64">
        <f t="shared" si="15"/>
        <v>25.3</v>
      </c>
      <c r="BM25" s="81"/>
      <c r="BN25" s="81"/>
      <c r="BO25" s="81"/>
      <c r="BP25" s="64">
        <f t="shared" si="16"/>
        <v>27.5</v>
      </c>
      <c r="BQ25" s="86"/>
      <c r="BR25" s="86"/>
      <c r="BS25" s="86"/>
      <c r="BT25" s="64">
        <f t="shared" si="17"/>
        <v>30.8</v>
      </c>
      <c r="BU25" s="81"/>
      <c r="BV25" s="81"/>
      <c r="BW25" s="81"/>
      <c r="BX25" s="64">
        <f t="shared" si="18"/>
        <v>30.8</v>
      </c>
      <c r="BY25" s="81"/>
      <c r="BZ25" s="81"/>
      <c r="CA25" s="81"/>
      <c r="CB25" s="64">
        <f t="shared" si="19"/>
        <v>7.7</v>
      </c>
      <c r="CC25" s="81"/>
      <c r="CD25" s="81"/>
      <c r="CE25" s="81"/>
      <c r="CF25" s="62">
        <f t="shared" si="20"/>
        <v>5.5</v>
      </c>
      <c r="CG25" s="63">
        <f t="shared" si="0"/>
        <v>0</v>
      </c>
    </row>
    <row r="26" spans="1:85" ht="25.5" customHeight="1" x14ac:dyDescent="0.2">
      <c r="A26" s="58" t="str">
        <f>IF(Team!E30&gt;0,Team!A30," ")</f>
        <v xml:space="preserve"> </v>
      </c>
      <c r="B26" s="59" t="str">
        <f>IF(Team!E30&gt;0,Team!B30," ")</f>
        <v xml:space="preserve"> </v>
      </c>
      <c r="C26" s="293" t="s">
        <v>116</v>
      </c>
      <c r="D26" s="294"/>
      <c r="E26" s="81"/>
      <c r="F26" s="81"/>
      <c r="G26" s="81"/>
      <c r="H26" s="64">
        <f t="shared" si="1"/>
        <v>62.7</v>
      </c>
      <c r="I26" s="81"/>
      <c r="J26" s="81"/>
      <c r="K26" s="81"/>
      <c r="L26" s="64">
        <f t="shared" si="2"/>
        <v>31.9</v>
      </c>
      <c r="M26" s="81"/>
      <c r="N26" s="81"/>
      <c r="O26" s="81"/>
      <c r="P26" s="64">
        <f t="shared" si="3"/>
        <v>3.3</v>
      </c>
      <c r="Q26" s="81"/>
      <c r="R26" s="81"/>
      <c r="S26" s="81"/>
      <c r="T26" s="64">
        <f t="shared" si="4"/>
        <v>35.200000000000003</v>
      </c>
      <c r="U26" s="81"/>
      <c r="V26" s="81"/>
      <c r="W26" s="81"/>
      <c r="X26" s="64">
        <f t="shared" si="5"/>
        <v>38.5</v>
      </c>
      <c r="Y26" s="81"/>
      <c r="Z26" s="81"/>
      <c r="AA26" s="81"/>
      <c r="AB26" s="64">
        <f t="shared" si="6"/>
        <v>33</v>
      </c>
      <c r="AC26" s="81"/>
      <c r="AD26" s="81"/>
      <c r="AE26" s="81"/>
      <c r="AF26" s="64">
        <f t="shared" si="7"/>
        <v>20.9</v>
      </c>
      <c r="AG26" s="81"/>
      <c r="AH26" s="81"/>
      <c r="AI26" s="81"/>
      <c r="AJ26" s="64">
        <f t="shared" si="8"/>
        <v>23.1</v>
      </c>
      <c r="AK26" s="81"/>
      <c r="AL26" s="81"/>
      <c r="AM26" s="81"/>
      <c r="AN26" s="64">
        <f t="shared" si="9"/>
        <v>35.200000000000003</v>
      </c>
      <c r="AO26" s="81"/>
      <c r="AP26" s="81"/>
      <c r="AQ26" s="81"/>
      <c r="AR26" s="64">
        <f t="shared" si="10"/>
        <v>33</v>
      </c>
      <c r="AS26" s="81"/>
      <c r="AT26" s="81"/>
      <c r="AU26" s="81"/>
      <c r="AV26" s="64">
        <f t="shared" si="11"/>
        <v>31.9</v>
      </c>
      <c r="AW26" s="81"/>
      <c r="AX26" s="81"/>
      <c r="AY26" s="81"/>
      <c r="AZ26" s="64">
        <f t="shared" si="12"/>
        <v>33</v>
      </c>
      <c r="BA26" s="86"/>
      <c r="BB26" s="86"/>
      <c r="BC26" s="86"/>
      <c r="BD26" s="64">
        <f t="shared" si="13"/>
        <v>72.599999999999994</v>
      </c>
      <c r="BE26" s="89"/>
      <c r="BF26" s="81"/>
      <c r="BG26" s="81"/>
      <c r="BH26" s="64">
        <f t="shared" si="14"/>
        <v>35.75</v>
      </c>
      <c r="BI26" s="81"/>
      <c r="BJ26" s="81"/>
      <c r="BK26" s="81"/>
      <c r="BL26" s="64">
        <f t="shared" si="15"/>
        <v>25.3</v>
      </c>
      <c r="BM26" s="81"/>
      <c r="BN26" s="81"/>
      <c r="BO26" s="81"/>
      <c r="BP26" s="64">
        <f t="shared" si="16"/>
        <v>27.5</v>
      </c>
      <c r="BQ26" s="86"/>
      <c r="BR26" s="86"/>
      <c r="BS26" s="86"/>
      <c r="BT26" s="64">
        <f t="shared" si="17"/>
        <v>30.8</v>
      </c>
      <c r="BU26" s="81"/>
      <c r="BV26" s="81"/>
      <c r="BW26" s="81"/>
      <c r="BX26" s="64">
        <f t="shared" si="18"/>
        <v>30.8</v>
      </c>
      <c r="BY26" s="81"/>
      <c r="BZ26" s="81"/>
      <c r="CA26" s="81"/>
      <c r="CB26" s="64">
        <f t="shared" si="19"/>
        <v>7.7</v>
      </c>
      <c r="CC26" s="81"/>
      <c r="CD26" s="81"/>
      <c r="CE26" s="81"/>
      <c r="CF26" s="62">
        <f t="shared" si="20"/>
        <v>5.5</v>
      </c>
      <c r="CG26" s="63">
        <f t="shared" si="0"/>
        <v>0</v>
      </c>
    </row>
    <row r="27" spans="1:85" ht="24.75" customHeight="1" x14ac:dyDescent="0.2">
      <c r="A27" s="58" t="str">
        <f>IF(Team!E31&gt;0,Team!A31," ")</f>
        <v xml:space="preserve"> </v>
      </c>
      <c r="B27" s="59" t="str">
        <f>IF(Team!E31&gt;0,Team!B31," ")</f>
        <v xml:space="preserve"> </v>
      </c>
      <c r="C27" s="293" t="s">
        <v>117</v>
      </c>
      <c r="D27" s="294"/>
      <c r="E27" s="81"/>
      <c r="F27" s="81"/>
      <c r="G27" s="81"/>
      <c r="H27" s="64">
        <f t="shared" si="1"/>
        <v>62.7</v>
      </c>
      <c r="I27" s="81"/>
      <c r="J27" s="81"/>
      <c r="K27" s="81"/>
      <c r="L27" s="64">
        <f t="shared" si="2"/>
        <v>31.9</v>
      </c>
      <c r="M27" s="81"/>
      <c r="N27" s="81"/>
      <c r="O27" s="81"/>
      <c r="P27" s="64">
        <f t="shared" si="3"/>
        <v>3.3</v>
      </c>
      <c r="Q27" s="81"/>
      <c r="R27" s="81"/>
      <c r="S27" s="81"/>
      <c r="T27" s="64">
        <f t="shared" si="4"/>
        <v>35.200000000000003</v>
      </c>
      <c r="U27" s="81"/>
      <c r="V27" s="81"/>
      <c r="W27" s="81"/>
      <c r="X27" s="64">
        <f t="shared" si="5"/>
        <v>38.5</v>
      </c>
      <c r="Y27" s="81"/>
      <c r="Z27" s="81"/>
      <c r="AA27" s="81"/>
      <c r="AB27" s="64">
        <f t="shared" si="6"/>
        <v>33</v>
      </c>
      <c r="AC27" s="81"/>
      <c r="AD27" s="81"/>
      <c r="AE27" s="81"/>
      <c r="AF27" s="64">
        <f t="shared" si="7"/>
        <v>20.9</v>
      </c>
      <c r="AG27" s="81"/>
      <c r="AH27" s="81"/>
      <c r="AI27" s="81"/>
      <c r="AJ27" s="64">
        <f t="shared" si="8"/>
        <v>23.1</v>
      </c>
      <c r="AK27" s="81"/>
      <c r="AL27" s="81"/>
      <c r="AM27" s="81"/>
      <c r="AN27" s="64">
        <f t="shared" si="9"/>
        <v>35.200000000000003</v>
      </c>
      <c r="AO27" s="81"/>
      <c r="AP27" s="81"/>
      <c r="AQ27" s="81"/>
      <c r="AR27" s="64">
        <f t="shared" si="10"/>
        <v>33</v>
      </c>
      <c r="AS27" s="81"/>
      <c r="AT27" s="81"/>
      <c r="AU27" s="81"/>
      <c r="AV27" s="64">
        <f t="shared" si="11"/>
        <v>31.9</v>
      </c>
      <c r="AW27" s="81"/>
      <c r="AX27" s="81"/>
      <c r="AY27" s="81"/>
      <c r="AZ27" s="64">
        <f t="shared" si="12"/>
        <v>33</v>
      </c>
      <c r="BA27" s="86"/>
      <c r="BB27" s="86"/>
      <c r="BC27" s="86"/>
      <c r="BD27" s="64">
        <f t="shared" si="13"/>
        <v>72.599999999999994</v>
      </c>
      <c r="BE27" s="89"/>
      <c r="BF27" s="81"/>
      <c r="BG27" s="81"/>
      <c r="BH27" s="64">
        <f t="shared" si="14"/>
        <v>35.75</v>
      </c>
      <c r="BI27" s="81"/>
      <c r="BJ27" s="81"/>
      <c r="BK27" s="81"/>
      <c r="BL27" s="64">
        <f t="shared" si="15"/>
        <v>25.3</v>
      </c>
      <c r="BM27" s="81"/>
      <c r="BN27" s="81"/>
      <c r="BO27" s="81"/>
      <c r="BP27" s="64">
        <f t="shared" si="16"/>
        <v>27.5</v>
      </c>
      <c r="BQ27" s="86"/>
      <c r="BR27" s="86"/>
      <c r="BS27" s="86"/>
      <c r="BT27" s="64">
        <f t="shared" si="17"/>
        <v>30.8</v>
      </c>
      <c r="BU27" s="81"/>
      <c r="BV27" s="81"/>
      <c r="BW27" s="81"/>
      <c r="BX27" s="64">
        <f t="shared" si="18"/>
        <v>30.8</v>
      </c>
      <c r="BY27" s="81"/>
      <c r="BZ27" s="81"/>
      <c r="CA27" s="81"/>
      <c r="CB27" s="64">
        <f t="shared" si="19"/>
        <v>7.7</v>
      </c>
      <c r="CC27" s="81"/>
      <c r="CD27" s="81"/>
      <c r="CE27" s="81"/>
      <c r="CF27" s="62">
        <f t="shared" si="20"/>
        <v>5.5</v>
      </c>
      <c r="CG27" s="63">
        <f t="shared" si="0"/>
        <v>0</v>
      </c>
    </row>
    <row r="28" spans="1:85" ht="25.15" customHeight="1" x14ac:dyDescent="0.2">
      <c r="A28" s="58" t="str">
        <f>IF(Team!E32&gt;0,Team!A32," ")</f>
        <v xml:space="preserve"> </v>
      </c>
      <c r="B28" s="59" t="str">
        <f>IF(Team!E32&gt;0,Team!B32," ")</f>
        <v xml:space="preserve"> </v>
      </c>
      <c r="C28" s="293" t="s">
        <v>120</v>
      </c>
      <c r="D28" s="294"/>
      <c r="E28" s="81"/>
      <c r="F28" s="81"/>
      <c r="G28" s="81"/>
      <c r="H28" s="64">
        <f t="shared" si="1"/>
        <v>62.7</v>
      </c>
      <c r="I28" s="81"/>
      <c r="J28" s="81"/>
      <c r="K28" s="81"/>
      <c r="L28" s="64">
        <f t="shared" si="2"/>
        <v>31.9</v>
      </c>
      <c r="M28" s="81"/>
      <c r="N28" s="81"/>
      <c r="O28" s="81"/>
      <c r="P28" s="64">
        <f t="shared" si="3"/>
        <v>3.3</v>
      </c>
      <c r="Q28" s="81"/>
      <c r="R28" s="81"/>
      <c r="S28" s="81"/>
      <c r="T28" s="64">
        <f t="shared" si="4"/>
        <v>35.200000000000003</v>
      </c>
      <c r="U28" s="81"/>
      <c r="V28" s="81"/>
      <c r="W28" s="81"/>
      <c r="X28" s="64">
        <f t="shared" si="5"/>
        <v>38.5</v>
      </c>
      <c r="Y28" s="81"/>
      <c r="Z28" s="81"/>
      <c r="AA28" s="81"/>
      <c r="AB28" s="64">
        <f t="shared" si="6"/>
        <v>33</v>
      </c>
      <c r="AC28" s="81"/>
      <c r="AD28" s="81"/>
      <c r="AE28" s="81"/>
      <c r="AF28" s="64">
        <f t="shared" si="7"/>
        <v>20.9</v>
      </c>
      <c r="AG28" s="81"/>
      <c r="AH28" s="81"/>
      <c r="AI28" s="81"/>
      <c r="AJ28" s="64">
        <f t="shared" si="8"/>
        <v>23.1</v>
      </c>
      <c r="AK28" s="81"/>
      <c r="AL28" s="81"/>
      <c r="AM28" s="81"/>
      <c r="AN28" s="64">
        <f t="shared" si="9"/>
        <v>35.200000000000003</v>
      </c>
      <c r="AO28" s="81"/>
      <c r="AP28" s="81"/>
      <c r="AQ28" s="81"/>
      <c r="AR28" s="64">
        <f t="shared" si="10"/>
        <v>33</v>
      </c>
      <c r="AS28" s="81"/>
      <c r="AT28" s="81"/>
      <c r="AU28" s="81"/>
      <c r="AV28" s="64">
        <f t="shared" si="11"/>
        <v>31.9</v>
      </c>
      <c r="AW28" s="81"/>
      <c r="AX28" s="81"/>
      <c r="AY28" s="81"/>
      <c r="AZ28" s="64">
        <f t="shared" si="12"/>
        <v>33</v>
      </c>
      <c r="BA28" s="81"/>
      <c r="BB28" s="81"/>
      <c r="BC28" s="81"/>
      <c r="BD28" s="64">
        <f t="shared" si="13"/>
        <v>72.599999999999994</v>
      </c>
      <c r="BE28" s="89"/>
      <c r="BF28" s="81"/>
      <c r="BG28" s="81"/>
      <c r="BH28" s="64">
        <f t="shared" si="14"/>
        <v>35.75</v>
      </c>
      <c r="BI28" s="81"/>
      <c r="BJ28" s="81"/>
      <c r="BK28" s="81"/>
      <c r="BL28" s="64">
        <f t="shared" si="15"/>
        <v>25.3</v>
      </c>
      <c r="BM28" s="81"/>
      <c r="BN28" s="81"/>
      <c r="BO28" s="81"/>
      <c r="BP28" s="64">
        <f t="shared" si="16"/>
        <v>27.5</v>
      </c>
      <c r="BQ28" s="81"/>
      <c r="BR28" s="81"/>
      <c r="BS28" s="81"/>
      <c r="BT28" s="64">
        <f t="shared" si="17"/>
        <v>30.8</v>
      </c>
      <c r="BU28" s="81"/>
      <c r="BV28" s="81"/>
      <c r="BW28" s="81"/>
      <c r="BX28" s="64">
        <f t="shared" si="18"/>
        <v>30.8</v>
      </c>
      <c r="BY28" s="81"/>
      <c r="BZ28" s="81"/>
      <c r="CA28" s="81"/>
      <c r="CB28" s="64">
        <f t="shared" si="19"/>
        <v>7.7</v>
      </c>
      <c r="CC28" s="81"/>
      <c r="CD28" s="81"/>
      <c r="CE28" s="81"/>
      <c r="CF28" s="62">
        <f t="shared" si="20"/>
        <v>5.5</v>
      </c>
      <c r="CG28" s="63">
        <f t="shared" si="0"/>
        <v>0</v>
      </c>
    </row>
    <row r="29" spans="1:85" ht="25.15" customHeight="1" x14ac:dyDescent="0.2">
      <c r="A29" s="58" t="str">
        <f>IF(Team!E33&gt;0,Team!A33," ")</f>
        <v xml:space="preserve"> </v>
      </c>
      <c r="B29" s="59" t="str">
        <f>IF(Team!E33&gt;0,Team!B33," ")</f>
        <v xml:space="preserve"> </v>
      </c>
      <c r="C29" s="293" t="s">
        <v>119</v>
      </c>
      <c r="D29" s="294"/>
      <c r="E29" s="81"/>
      <c r="F29" s="81"/>
      <c r="G29" s="81"/>
      <c r="H29" s="64">
        <f t="shared" si="1"/>
        <v>62.7</v>
      </c>
      <c r="I29" s="81"/>
      <c r="J29" s="81"/>
      <c r="K29" s="81"/>
      <c r="L29" s="64">
        <f t="shared" si="2"/>
        <v>31.9</v>
      </c>
      <c r="M29" s="81"/>
      <c r="N29" s="81"/>
      <c r="O29" s="81"/>
      <c r="P29" s="64">
        <f t="shared" si="3"/>
        <v>3.3</v>
      </c>
      <c r="Q29" s="81"/>
      <c r="R29" s="81"/>
      <c r="S29" s="81"/>
      <c r="T29" s="64">
        <f t="shared" si="4"/>
        <v>35.200000000000003</v>
      </c>
      <c r="U29" s="81"/>
      <c r="V29" s="81"/>
      <c r="W29" s="81"/>
      <c r="X29" s="64">
        <f t="shared" si="5"/>
        <v>38.5</v>
      </c>
      <c r="Y29" s="81"/>
      <c r="Z29" s="81"/>
      <c r="AA29" s="81"/>
      <c r="AB29" s="64">
        <f t="shared" si="6"/>
        <v>33</v>
      </c>
      <c r="AC29" s="81"/>
      <c r="AD29" s="81"/>
      <c r="AE29" s="81"/>
      <c r="AF29" s="64">
        <f t="shared" si="7"/>
        <v>20.9</v>
      </c>
      <c r="AG29" s="81"/>
      <c r="AH29" s="81"/>
      <c r="AI29" s="81"/>
      <c r="AJ29" s="64">
        <f t="shared" si="8"/>
        <v>23.1</v>
      </c>
      <c r="AK29" s="81"/>
      <c r="AL29" s="81"/>
      <c r="AM29" s="81"/>
      <c r="AN29" s="64">
        <f t="shared" si="9"/>
        <v>35.200000000000003</v>
      </c>
      <c r="AO29" s="81"/>
      <c r="AP29" s="81"/>
      <c r="AQ29" s="81"/>
      <c r="AR29" s="64">
        <f t="shared" si="10"/>
        <v>33</v>
      </c>
      <c r="AS29" s="81"/>
      <c r="AT29" s="81"/>
      <c r="AU29" s="81"/>
      <c r="AV29" s="64">
        <f t="shared" si="11"/>
        <v>31.9</v>
      </c>
      <c r="AW29" s="81"/>
      <c r="AX29" s="81"/>
      <c r="AY29" s="81"/>
      <c r="AZ29" s="64">
        <f t="shared" si="12"/>
        <v>33</v>
      </c>
      <c r="BA29" s="81"/>
      <c r="BB29" s="81"/>
      <c r="BC29" s="81"/>
      <c r="BD29" s="64">
        <f t="shared" si="13"/>
        <v>72.599999999999994</v>
      </c>
      <c r="BE29" s="90"/>
      <c r="BF29" s="81"/>
      <c r="BG29" s="81"/>
      <c r="BH29" s="64">
        <f t="shared" si="14"/>
        <v>35.75</v>
      </c>
      <c r="BI29" s="81"/>
      <c r="BJ29" s="81"/>
      <c r="BK29" s="81"/>
      <c r="BL29" s="64">
        <f t="shared" si="15"/>
        <v>25.3</v>
      </c>
      <c r="BM29" s="81"/>
      <c r="BN29" s="81"/>
      <c r="BO29" s="81"/>
      <c r="BP29" s="64">
        <f t="shared" si="16"/>
        <v>27.5</v>
      </c>
      <c r="BQ29" s="81"/>
      <c r="BR29" s="81"/>
      <c r="BS29" s="81"/>
      <c r="BT29" s="64">
        <f t="shared" si="17"/>
        <v>30.8</v>
      </c>
      <c r="BU29" s="81"/>
      <c r="BV29" s="81"/>
      <c r="BW29" s="81"/>
      <c r="BX29" s="64">
        <f t="shared" si="18"/>
        <v>30.8</v>
      </c>
      <c r="BY29" s="81"/>
      <c r="BZ29" s="81"/>
      <c r="CA29" s="81"/>
      <c r="CB29" s="64">
        <f t="shared" si="19"/>
        <v>7.7</v>
      </c>
      <c r="CC29" s="81"/>
      <c r="CD29" s="81"/>
      <c r="CE29" s="81"/>
      <c r="CF29" s="62">
        <f t="shared" si="20"/>
        <v>5.5</v>
      </c>
      <c r="CG29" s="63">
        <f t="shared" si="0"/>
        <v>0</v>
      </c>
    </row>
    <row r="30" spans="1:85" ht="25.15" customHeight="1" x14ac:dyDescent="0.2">
      <c r="A30" s="58" t="str">
        <f>IF(Team!E34&gt;0,Team!A34," ")</f>
        <v xml:space="preserve"> </v>
      </c>
      <c r="B30" s="59" t="str">
        <f>IF(Team!E34&gt;0,Team!B34," ")</f>
        <v xml:space="preserve"> </v>
      </c>
      <c r="C30" s="293" t="s">
        <v>118</v>
      </c>
      <c r="D30" s="294"/>
      <c r="E30" s="82"/>
      <c r="F30" s="82"/>
      <c r="G30" s="82"/>
      <c r="H30" s="64">
        <f t="shared" si="1"/>
        <v>62.7</v>
      </c>
      <c r="I30" s="82"/>
      <c r="J30" s="82"/>
      <c r="K30" s="82"/>
      <c r="L30" s="64">
        <f t="shared" si="2"/>
        <v>31.9</v>
      </c>
      <c r="M30" s="82"/>
      <c r="N30" s="82"/>
      <c r="O30" s="82"/>
      <c r="P30" s="64">
        <f t="shared" si="3"/>
        <v>3.3</v>
      </c>
      <c r="Q30" s="82"/>
      <c r="R30" s="82"/>
      <c r="S30" s="82"/>
      <c r="T30" s="64">
        <f t="shared" si="4"/>
        <v>35.200000000000003</v>
      </c>
      <c r="U30" s="82"/>
      <c r="V30" s="82"/>
      <c r="W30" s="82"/>
      <c r="X30" s="64">
        <f t="shared" si="5"/>
        <v>38.5</v>
      </c>
      <c r="Y30" s="82"/>
      <c r="Z30" s="82"/>
      <c r="AA30" s="82"/>
      <c r="AB30" s="64">
        <f t="shared" si="6"/>
        <v>33</v>
      </c>
      <c r="AC30" s="82"/>
      <c r="AD30" s="82"/>
      <c r="AE30" s="82"/>
      <c r="AF30" s="64">
        <f t="shared" si="7"/>
        <v>20.9</v>
      </c>
      <c r="AG30" s="82"/>
      <c r="AH30" s="82"/>
      <c r="AI30" s="82"/>
      <c r="AJ30" s="64">
        <f t="shared" si="8"/>
        <v>23.1</v>
      </c>
      <c r="AK30" s="82"/>
      <c r="AL30" s="82"/>
      <c r="AM30" s="82"/>
      <c r="AN30" s="64">
        <f t="shared" si="9"/>
        <v>35.200000000000003</v>
      </c>
      <c r="AO30" s="82"/>
      <c r="AP30" s="82"/>
      <c r="AQ30" s="82"/>
      <c r="AR30" s="64">
        <f t="shared" si="10"/>
        <v>33</v>
      </c>
      <c r="AS30" s="82"/>
      <c r="AT30" s="82"/>
      <c r="AU30" s="82"/>
      <c r="AV30" s="64">
        <f t="shared" si="11"/>
        <v>31.9</v>
      </c>
      <c r="AW30" s="82"/>
      <c r="AX30" s="82"/>
      <c r="AY30" s="82"/>
      <c r="AZ30" s="64">
        <f t="shared" si="12"/>
        <v>33</v>
      </c>
      <c r="BA30" s="82"/>
      <c r="BB30" s="82"/>
      <c r="BC30" s="82"/>
      <c r="BD30" s="64">
        <f t="shared" si="13"/>
        <v>72.599999999999994</v>
      </c>
      <c r="BE30" s="91"/>
      <c r="BF30" s="82"/>
      <c r="BG30" s="82"/>
      <c r="BH30" s="67">
        <f t="shared" si="14"/>
        <v>35.75</v>
      </c>
      <c r="BI30" s="82"/>
      <c r="BJ30" s="82"/>
      <c r="BK30" s="82"/>
      <c r="BL30" s="64">
        <f t="shared" si="15"/>
        <v>25.3</v>
      </c>
      <c r="BM30" s="82"/>
      <c r="BN30" s="82"/>
      <c r="BO30" s="82"/>
      <c r="BP30" s="64">
        <f t="shared" si="16"/>
        <v>27.5</v>
      </c>
      <c r="BQ30" s="82"/>
      <c r="BR30" s="82"/>
      <c r="BS30" s="82"/>
      <c r="BT30" s="64">
        <f t="shared" si="17"/>
        <v>30.8</v>
      </c>
      <c r="BU30" s="82"/>
      <c r="BV30" s="82"/>
      <c r="BW30" s="82"/>
      <c r="BX30" s="64">
        <f t="shared" si="18"/>
        <v>30.8</v>
      </c>
      <c r="BY30" s="82"/>
      <c r="BZ30" s="82"/>
      <c r="CA30" s="82"/>
      <c r="CB30" s="64">
        <f t="shared" si="19"/>
        <v>7.7</v>
      </c>
      <c r="CC30" s="82"/>
      <c r="CD30" s="82"/>
      <c r="CE30" s="82"/>
      <c r="CF30" s="62">
        <f t="shared" si="20"/>
        <v>5.5</v>
      </c>
      <c r="CG30" s="63">
        <f t="shared" si="0"/>
        <v>0</v>
      </c>
    </row>
    <row r="31" spans="1:85" ht="25.15" customHeight="1" x14ac:dyDescent="0.2">
      <c r="A31" s="68"/>
      <c r="B31" s="69"/>
      <c r="C31" s="299"/>
      <c r="D31" s="299"/>
      <c r="E31" s="83"/>
      <c r="F31" s="83"/>
      <c r="G31" s="83"/>
      <c r="H31" s="70"/>
      <c r="I31" s="83"/>
      <c r="J31" s="83"/>
      <c r="K31" s="83"/>
      <c r="L31" s="70"/>
      <c r="M31" s="83"/>
      <c r="N31" s="83"/>
      <c r="O31" s="83"/>
      <c r="P31" s="70"/>
      <c r="Q31" s="83"/>
      <c r="R31" s="83"/>
      <c r="S31" s="83"/>
      <c r="T31" s="70"/>
      <c r="U31" s="83"/>
      <c r="V31" s="83"/>
      <c r="W31" s="83"/>
      <c r="X31" s="70"/>
      <c r="Y31" s="83"/>
      <c r="Z31" s="83"/>
      <c r="AA31" s="83"/>
      <c r="AB31" s="70"/>
      <c r="AC31" s="83"/>
      <c r="AD31" s="83"/>
      <c r="AE31" s="83"/>
      <c r="AF31" s="70"/>
      <c r="AG31" s="83"/>
      <c r="AH31" s="83"/>
      <c r="AI31" s="83"/>
      <c r="AJ31" s="70"/>
      <c r="AK31" s="83"/>
      <c r="AL31" s="83"/>
      <c r="AM31" s="83"/>
      <c r="AN31" s="70"/>
      <c r="AO31" s="83"/>
      <c r="AP31" s="83"/>
      <c r="AQ31" s="83"/>
      <c r="AR31" s="70"/>
      <c r="AS31" s="83"/>
      <c r="AT31" s="83"/>
      <c r="AU31" s="83"/>
      <c r="AV31" s="70"/>
      <c r="AW31" s="83"/>
      <c r="AX31" s="83"/>
      <c r="AY31" s="83"/>
      <c r="AZ31" s="70"/>
      <c r="BA31" s="83"/>
      <c r="BB31" s="83"/>
      <c r="BC31" s="83"/>
      <c r="BD31" s="70"/>
      <c r="BE31" s="83"/>
      <c r="BF31" s="83"/>
      <c r="BG31" s="83"/>
      <c r="BH31" s="70"/>
      <c r="BI31" s="83"/>
      <c r="BJ31" s="83"/>
      <c r="BK31" s="83"/>
      <c r="BL31" s="70"/>
      <c r="BM31" s="83"/>
      <c r="BN31" s="83"/>
      <c r="BO31" s="83"/>
      <c r="BP31" s="70"/>
      <c r="BQ31" s="83"/>
      <c r="BR31" s="83"/>
      <c r="BS31" s="83"/>
      <c r="BT31" s="70"/>
      <c r="BU31" s="83"/>
      <c r="BV31" s="83"/>
      <c r="BW31" s="83"/>
      <c r="BX31" s="70"/>
      <c r="BY31" s="83"/>
      <c r="BZ31" s="83"/>
      <c r="CA31" s="83"/>
      <c r="CB31" s="70"/>
      <c r="CC31" s="83"/>
      <c r="CD31" s="83"/>
      <c r="CE31" s="83"/>
      <c r="CF31" s="71"/>
      <c r="CG31" s="72">
        <f>SUM(CG5:CG30)</f>
        <v>0</v>
      </c>
    </row>
    <row r="32" spans="1:85" ht="25.15" customHeight="1" x14ac:dyDescent="0.2">
      <c r="A32" s="73"/>
      <c r="B32" s="74"/>
      <c r="E32" s="84"/>
      <c r="F32" s="84"/>
      <c r="G32" s="84"/>
      <c r="H32" s="75"/>
      <c r="I32" s="84"/>
      <c r="J32" s="84"/>
      <c r="K32" s="84"/>
      <c r="L32" s="75"/>
      <c r="M32" s="84"/>
      <c r="N32" s="84"/>
      <c r="O32" s="84"/>
      <c r="P32" s="75"/>
      <c r="Q32" s="84"/>
      <c r="R32" s="84"/>
      <c r="S32" s="84"/>
      <c r="T32" s="75"/>
      <c r="U32" s="84"/>
      <c r="V32" s="84"/>
      <c r="W32" s="84"/>
      <c r="X32" s="75"/>
      <c r="Y32" s="84"/>
      <c r="Z32" s="84"/>
      <c r="AA32" s="84"/>
      <c r="AB32" s="75"/>
      <c r="AC32" s="84"/>
      <c r="AD32" s="84"/>
      <c r="AE32" s="84"/>
      <c r="AF32" s="75"/>
      <c r="AG32" s="84"/>
      <c r="AH32" s="84"/>
      <c r="AI32" s="84"/>
      <c r="AJ32" s="75"/>
      <c r="AK32" s="84"/>
      <c r="AL32" s="84"/>
      <c r="AM32" s="84"/>
      <c r="AN32" s="75"/>
      <c r="AO32" s="84"/>
      <c r="AP32" s="84"/>
      <c r="AQ32" s="84"/>
      <c r="AR32" s="75"/>
      <c r="AS32" s="84"/>
      <c r="AT32" s="84"/>
      <c r="AU32" s="84"/>
      <c r="AV32" s="75"/>
      <c r="AW32" s="84"/>
      <c r="AX32" s="84"/>
      <c r="AY32" s="84"/>
      <c r="AZ32" s="75"/>
      <c r="BA32" s="84"/>
      <c r="BB32" s="84"/>
      <c r="BC32" s="84"/>
      <c r="BD32" s="75"/>
      <c r="BE32" s="84"/>
      <c r="BF32" s="84"/>
      <c r="BG32" s="84"/>
      <c r="BH32" s="75"/>
      <c r="BI32" s="84"/>
      <c r="BJ32" s="84"/>
      <c r="BK32" s="84"/>
      <c r="BL32" s="75"/>
      <c r="BM32" s="84"/>
      <c r="BN32" s="84"/>
      <c r="BO32" s="84"/>
      <c r="BP32" s="75"/>
      <c r="BQ32" s="84"/>
      <c r="BR32" s="84"/>
      <c r="BS32" s="84"/>
      <c r="BT32" s="75"/>
      <c r="BU32" s="84"/>
      <c r="BV32" s="84"/>
      <c r="BW32" s="84"/>
      <c r="BX32" s="75"/>
      <c r="BY32" s="84"/>
      <c r="BZ32" s="84"/>
      <c r="CA32" s="84"/>
      <c r="CB32" s="75"/>
      <c r="CC32" s="84"/>
      <c r="CD32" s="84"/>
      <c r="CE32" s="84"/>
      <c r="CF32" s="76"/>
    </row>
  </sheetData>
  <sheetProtection password="C4B2" sheet="1" selectLockedCells="1"/>
  <mergeCells count="91">
    <mergeCell ref="AO3:AQ3"/>
    <mergeCell ref="AS3:AU3"/>
    <mergeCell ref="BU3:BW3"/>
    <mergeCell ref="BY3:CA3"/>
    <mergeCell ref="CC3:CE3"/>
    <mergeCell ref="AW3:AY3"/>
    <mergeCell ref="BA3:BC3"/>
    <mergeCell ref="BE3:BG3"/>
    <mergeCell ref="BI3:BK3"/>
    <mergeCell ref="BM3:BO3"/>
    <mergeCell ref="BQ3:BS3"/>
    <mergeCell ref="U3:W3"/>
    <mergeCell ref="Y3:AA3"/>
    <mergeCell ref="AC3:AE3"/>
    <mergeCell ref="AG3:AI3"/>
    <mergeCell ref="AK3:AM3"/>
    <mergeCell ref="A1:C1"/>
    <mergeCell ref="C3:D3"/>
    <mergeCell ref="E3:G3"/>
    <mergeCell ref="I3:K3"/>
    <mergeCell ref="M3:O3"/>
    <mergeCell ref="E1:G1"/>
    <mergeCell ref="Q1:S1"/>
    <mergeCell ref="BQ1:BS1"/>
    <mergeCell ref="BU1:BW1"/>
    <mergeCell ref="U1:W1"/>
    <mergeCell ref="Y1:AA1"/>
    <mergeCell ref="AG1:AI1"/>
    <mergeCell ref="AK1:AM1"/>
    <mergeCell ref="AS1:AU1"/>
    <mergeCell ref="AW1:AY1"/>
    <mergeCell ref="I1:K1"/>
    <mergeCell ref="M1:O1"/>
    <mergeCell ref="AO1:AQ1"/>
    <mergeCell ref="AC1:AE1"/>
    <mergeCell ref="BY1:CA1"/>
    <mergeCell ref="CC1:CE1"/>
    <mergeCell ref="CG1:CG4"/>
    <mergeCell ref="I2:K2"/>
    <mergeCell ref="M2:O2"/>
    <mergeCell ref="U2:W2"/>
    <mergeCell ref="Y2:AA2"/>
    <mergeCell ref="AG2:AI2"/>
    <mergeCell ref="BU2:BW2"/>
    <mergeCell ref="AK2:AM2"/>
    <mergeCell ref="AS2:AU2"/>
    <mergeCell ref="BA1:BC1"/>
    <mergeCell ref="BE1:BG1"/>
    <mergeCell ref="BI1:BK1"/>
    <mergeCell ref="BM1:BO1"/>
    <mergeCell ref="BM2:BO2"/>
    <mergeCell ref="BY2:CA2"/>
    <mergeCell ref="CC2:CE2"/>
    <mergeCell ref="C5:D5"/>
    <mergeCell ref="C6:D6"/>
    <mergeCell ref="C7:D7"/>
    <mergeCell ref="AW2:AY2"/>
    <mergeCell ref="BA2:BC2"/>
    <mergeCell ref="BE2:BG2"/>
    <mergeCell ref="BI2:BK2"/>
    <mergeCell ref="BQ2:BS2"/>
    <mergeCell ref="A4:D4"/>
    <mergeCell ref="AC2:AE2"/>
    <mergeCell ref="AO2:AQ2"/>
    <mergeCell ref="E2:G2"/>
    <mergeCell ref="Q2:S2"/>
    <mergeCell ref="Q3:S3"/>
    <mergeCell ref="C19:D19"/>
    <mergeCell ref="C8:D8"/>
    <mergeCell ref="C9:D9"/>
    <mergeCell ref="C10:D10"/>
    <mergeCell ref="C11:D11"/>
    <mergeCell ref="C12:D12"/>
    <mergeCell ref="C13:D13"/>
    <mergeCell ref="C14:D14"/>
    <mergeCell ref="C15:D15"/>
    <mergeCell ref="C16:D16"/>
    <mergeCell ref="C17:D17"/>
    <mergeCell ref="C18:D18"/>
    <mergeCell ref="C31:D31"/>
    <mergeCell ref="C25:D25"/>
    <mergeCell ref="C26:D26"/>
    <mergeCell ref="C27:D27"/>
    <mergeCell ref="C30:D30"/>
    <mergeCell ref="C29:D29"/>
    <mergeCell ref="C28:D28"/>
    <mergeCell ref="C20:D20"/>
    <mergeCell ref="C21:D21"/>
    <mergeCell ref="C22:D22"/>
    <mergeCell ref="C23:D23"/>
    <mergeCell ref="C24:D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zoomScale="65" workbookViewId="0">
      <selection activeCell="B6" sqref="B6"/>
    </sheetView>
  </sheetViews>
  <sheetFormatPr defaultRowHeight="12.75" x14ac:dyDescent="0.2"/>
  <cols>
    <col min="1" max="1" width="7.42578125" style="93" bestFit="1" customWidth="1"/>
    <col min="2" max="2" width="29.42578125" style="93" customWidth="1"/>
    <col min="3" max="3" width="22.5703125" style="93" bestFit="1" customWidth="1"/>
    <col min="4" max="4" width="13.5703125" style="93" bestFit="1" customWidth="1"/>
    <col min="5" max="5" width="13.5703125" style="93" customWidth="1"/>
    <col min="6" max="6" width="16.7109375" style="93" customWidth="1"/>
    <col min="7" max="7" width="16.42578125" style="93" bestFit="1" customWidth="1"/>
    <col min="8" max="8" width="15.5703125" style="93" bestFit="1" customWidth="1"/>
    <col min="9" max="9" width="16.140625" style="93" bestFit="1" customWidth="1"/>
    <col min="10" max="10" width="15.5703125" style="93" bestFit="1" customWidth="1"/>
    <col min="11" max="11" width="15.85546875" style="93" bestFit="1" customWidth="1"/>
    <col min="12" max="12" width="15.28515625" style="93" bestFit="1" customWidth="1"/>
    <col min="13" max="13" width="16.140625" style="93" bestFit="1" customWidth="1"/>
    <col min="14" max="14" width="15.28515625" style="93" bestFit="1" customWidth="1"/>
    <col min="15" max="18" width="15.28515625" style="93" customWidth="1"/>
    <col min="19" max="19" width="12.42578125" style="93" bestFit="1" customWidth="1"/>
    <col min="20" max="20" width="13.28515625" style="93" bestFit="1" customWidth="1"/>
    <col min="21" max="21" width="15.5703125" style="93" bestFit="1" customWidth="1"/>
    <col min="22" max="22" width="13.140625" style="136" customWidth="1"/>
    <col min="23" max="23" width="20.140625" style="93" customWidth="1"/>
    <col min="24" max="16384" width="9.140625" style="93"/>
  </cols>
  <sheetData>
    <row r="1" spans="1:23" ht="18" x14ac:dyDescent="0.2">
      <c r="B1" s="94" t="s">
        <v>54</v>
      </c>
      <c r="C1" s="94"/>
      <c r="D1" s="95"/>
      <c r="E1" s="95"/>
      <c r="F1" s="95"/>
      <c r="G1" s="95"/>
      <c r="H1" s="95"/>
      <c r="I1" s="95"/>
      <c r="J1" s="95"/>
      <c r="K1" s="95"/>
      <c r="L1" s="95"/>
      <c r="M1" s="95"/>
      <c r="N1" s="95"/>
      <c r="O1" s="95"/>
      <c r="P1" s="95"/>
      <c r="Q1" s="95"/>
      <c r="R1" s="95"/>
      <c r="S1" s="95"/>
      <c r="T1" s="95"/>
      <c r="U1" s="95"/>
      <c r="V1" s="96"/>
    </row>
    <row r="2" spans="1:23" x14ac:dyDescent="0.2">
      <c r="B2" s="97"/>
      <c r="C2" s="97"/>
      <c r="D2" s="95"/>
      <c r="E2" s="95"/>
      <c r="F2" s="95"/>
      <c r="G2" s="95"/>
      <c r="H2" s="95"/>
      <c r="I2" s="95"/>
      <c r="J2" s="95"/>
      <c r="K2" s="95"/>
      <c r="L2" s="95"/>
      <c r="M2" s="95"/>
      <c r="N2" s="95"/>
      <c r="O2" s="95"/>
      <c r="P2" s="95"/>
      <c r="Q2" s="95"/>
      <c r="R2" s="95"/>
      <c r="S2" s="95"/>
      <c r="T2" s="95"/>
      <c r="U2" s="95"/>
      <c r="V2" s="96"/>
    </row>
    <row r="3" spans="1:23" ht="18" x14ac:dyDescent="0.2">
      <c r="B3" s="98" t="s">
        <v>59</v>
      </c>
      <c r="C3" s="98"/>
      <c r="D3" s="99" t="str">
        <f>Team!B5</f>
        <v>TANGE</v>
      </c>
      <c r="E3" s="99"/>
      <c r="F3" s="95"/>
      <c r="G3" s="95"/>
      <c r="H3" s="95"/>
      <c r="I3" s="95"/>
      <c r="J3" s="95"/>
      <c r="K3" s="95"/>
      <c r="L3" s="95"/>
      <c r="M3" s="95"/>
      <c r="N3" s="95"/>
      <c r="O3" s="95"/>
      <c r="P3" s="95"/>
      <c r="Q3" s="95"/>
      <c r="R3" s="95"/>
      <c r="S3" s="95"/>
      <c r="T3" s="95"/>
      <c r="U3" s="95"/>
      <c r="V3" s="96"/>
    </row>
    <row r="4" spans="1:23" ht="18" x14ac:dyDescent="0.2">
      <c r="B4" s="98" t="s">
        <v>34</v>
      </c>
      <c r="C4" s="98"/>
      <c r="D4" s="99">
        <f>Team!B6</f>
        <v>2013</v>
      </c>
      <c r="E4" s="99"/>
      <c r="F4" s="95"/>
      <c r="G4" s="95"/>
      <c r="H4" s="95"/>
      <c r="I4" s="95"/>
      <c r="J4" s="95"/>
      <c r="K4" s="95"/>
      <c r="L4" s="95"/>
      <c r="M4" s="95"/>
      <c r="N4" s="95"/>
      <c r="O4" s="95"/>
      <c r="P4" s="95"/>
      <c r="Q4" s="95"/>
      <c r="R4" s="95"/>
      <c r="S4" s="95"/>
      <c r="T4" s="95"/>
      <c r="U4" s="95"/>
      <c r="V4" s="96"/>
    </row>
    <row r="5" spans="1:23" ht="27.75" customHeight="1" x14ac:dyDescent="0.2">
      <c r="B5" s="100" t="s">
        <v>51</v>
      </c>
      <c r="C5" s="100" t="s">
        <v>121</v>
      </c>
      <c r="D5" s="101" t="s">
        <v>22</v>
      </c>
      <c r="E5" s="101" t="s">
        <v>134</v>
      </c>
      <c r="F5" s="102" t="s">
        <v>7</v>
      </c>
      <c r="G5" s="101" t="s">
        <v>49</v>
      </c>
      <c r="H5" s="102" t="s">
        <v>52</v>
      </c>
      <c r="I5" s="103" t="s">
        <v>53</v>
      </c>
      <c r="J5" s="104" t="s">
        <v>2</v>
      </c>
      <c r="K5" s="103" t="s">
        <v>53</v>
      </c>
      <c r="L5" s="104" t="s">
        <v>2</v>
      </c>
      <c r="M5" s="103" t="s">
        <v>53</v>
      </c>
      <c r="N5" s="102" t="s">
        <v>2</v>
      </c>
      <c r="O5" s="103" t="s">
        <v>53</v>
      </c>
      <c r="P5" s="102" t="s">
        <v>2</v>
      </c>
      <c r="Q5" s="103" t="s">
        <v>53</v>
      </c>
      <c r="R5" s="102" t="s">
        <v>2</v>
      </c>
      <c r="S5" s="103" t="s">
        <v>53</v>
      </c>
      <c r="T5" s="104" t="s">
        <v>2</v>
      </c>
      <c r="U5" s="104" t="s">
        <v>15</v>
      </c>
      <c r="V5" s="96"/>
    </row>
    <row r="6" spans="1:23" ht="27.75" customHeight="1" x14ac:dyDescent="0.2">
      <c r="A6" s="318" t="s">
        <v>144</v>
      </c>
      <c r="B6" s="105" t="str">
        <f>CONCATENATE(Team!A9,Team!D9,Team!B9)</f>
        <v>Air, Saxon</v>
      </c>
      <c r="C6" s="106">
        <f>IF(Team!E9&gt;0,Team!C9," ")</f>
        <v>19</v>
      </c>
      <c r="D6" s="107">
        <f>Budget!B33-(Budget!B23+Budget!B26)</f>
        <v>52</v>
      </c>
      <c r="E6" s="107">
        <f>Budget!B26</f>
        <v>0</v>
      </c>
      <c r="F6" s="107">
        <f>Budget!B23</f>
        <v>0</v>
      </c>
      <c r="G6" s="108">
        <f>'PHA Uniform Order'!CG5</f>
        <v>0</v>
      </c>
      <c r="H6" s="109">
        <f>D6+E6+F6+G6</f>
        <v>52</v>
      </c>
      <c r="I6" s="26"/>
      <c r="J6" s="27"/>
      <c r="K6" s="28"/>
      <c r="L6" s="29"/>
      <c r="M6" s="30"/>
      <c r="N6" s="31"/>
      <c r="O6" s="30"/>
      <c r="P6" s="31"/>
      <c r="Q6" s="30"/>
      <c r="R6" s="31"/>
      <c r="S6" s="28"/>
      <c r="T6" s="38"/>
      <c r="U6" s="110">
        <f>H6-(I6+K6+M6+O6+Q6+S6)</f>
        <v>52</v>
      </c>
      <c r="V6" s="96"/>
    </row>
    <row r="7" spans="1:23" ht="27.75" customHeight="1" x14ac:dyDescent="0.2">
      <c r="A7" s="319"/>
      <c r="B7" s="105" t="str">
        <f>CONCATENATE(Team!A10,Team!D10,Team!B10)</f>
        <v xml:space="preserve"> </v>
      </c>
      <c r="C7" s="106" t="str">
        <f>IF(Team!E10&gt;0,Team!C10," ")</f>
        <v xml:space="preserve"> </v>
      </c>
      <c r="D7" s="107">
        <f>Budget!B33-(Budget!B23+Budget!B26)</f>
        <v>52</v>
      </c>
      <c r="E7" s="107">
        <f>Budget!B26</f>
        <v>0</v>
      </c>
      <c r="F7" s="107">
        <f>Budget!B23</f>
        <v>0</v>
      </c>
      <c r="G7" s="108">
        <f>'PHA Uniform Order'!CG6</f>
        <v>0</v>
      </c>
      <c r="H7" s="111">
        <f t="shared" ref="H7:H25" si="0">D7+E7+F7+G7</f>
        <v>52</v>
      </c>
      <c r="I7" s="32"/>
      <c r="J7" s="33"/>
      <c r="K7" s="34"/>
      <c r="L7" s="35"/>
      <c r="M7" s="32"/>
      <c r="N7" s="33"/>
      <c r="O7" s="32"/>
      <c r="P7" s="33"/>
      <c r="Q7" s="32"/>
      <c r="R7" s="33"/>
      <c r="S7" s="34"/>
      <c r="T7" s="37"/>
      <c r="U7" s="112">
        <f t="shared" ref="U7:U31" si="1">H7-(I7+K7+M7+O7+Q7+S7)</f>
        <v>52</v>
      </c>
      <c r="V7" s="96"/>
    </row>
    <row r="8" spans="1:23" ht="27.75" customHeight="1" x14ac:dyDescent="0.2">
      <c r="A8" s="319"/>
      <c r="B8" s="105" t="str">
        <f>CONCATENATE(Team!A11,Team!D11,Team!B11)</f>
        <v xml:space="preserve"> </v>
      </c>
      <c r="C8" s="106" t="str">
        <f>IF(Team!E11&gt;0,Team!C11," ")</f>
        <v xml:space="preserve"> </v>
      </c>
      <c r="D8" s="107">
        <f>Budget!B33-(Budget!B23+Budget!B26)</f>
        <v>52</v>
      </c>
      <c r="E8" s="107">
        <f>Budget!B26</f>
        <v>0</v>
      </c>
      <c r="F8" s="107">
        <f>Budget!B23</f>
        <v>0</v>
      </c>
      <c r="G8" s="108">
        <f>'PHA Uniform Order'!CG7</f>
        <v>0</v>
      </c>
      <c r="H8" s="109">
        <f t="shared" si="0"/>
        <v>52</v>
      </c>
      <c r="I8" s="26"/>
      <c r="J8" s="33"/>
      <c r="K8" s="28"/>
      <c r="L8" s="29"/>
      <c r="M8" s="26"/>
      <c r="N8" s="27"/>
      <c r="O8" s="26"/>
      <c r="P8" s="27"/>
      <c r="Q8" s="26"/>
      <c r="R8" s="27"/>
      <c r="S8" s="28"/>
      <c r="T8" s="27"/>
      <c r="U8" s="110">
        <f t="shared" si="1"/>
        <v>52</v>
      </c>
      <c r="V8" s="96"/>
    </row>
    <row r="9" spans="1:23" ht="27.75" customHeight="1" x14ac:dyDescent="0.2">
      <c r="A9" s="319"/>
      <c r="B9" s="105" t="str">
        <f>CONCATENATE(Team!A12,Team!D12,Team!B12)</f>
        <v xml:space="preserve"> </v>
      </c>
      <c r="C9" s="106" t="str">
        <f>IF(Team!E12&gt;0,Team!C12," ")</f>
        <v xml:space="preserve"> </v>
      </c>
      <c r="D9" s="107">
        <f>Budget!B33-(Budget!B23+Budget!B26)</f>
        <v>52</v>
      </c>
      <c r="E9" s="107">
        <f>Budget!B26</f>
        <v>0</v>
      </c>
      <c r="F9" s="107">
        <f>Budget!B23</f>
        <v>0</v>
      </c>
      <c r="G9" s="108">
        <f>'PHA Uniform Order'!CG8</f>
        <v>0</v>
      </c>
      <c r="H9" s="111">
        <f t="shared" si="0"/>
        <v>52</v>
      </c>
      <c r="I9" s="32"/>
      <c r="J9" s="33"/>
      <c r="K9" s="34"/>
      <c r="L9" s="35"/>
      <c r="M9" s="32"/>
      <c r="N9" s="33"/>
      <c r="O9" s="32"/>
      <c r="P9" s="33"/>
      <c r="Q9" s="32"/>
      <c r="R9" s="33"/>
      <c r="S9" s="34"/>
      <c r="T9" s="37"/>
      <c r="U9" s="112">
        <f t="shared" si="1"/>
        <v>52</v>
      </c>
      <c r="V9" s="96"/>
    </row>
    <row r="10" spans="1:23" ht="27.75" customHeight="1" x14ac:dyDescent="0.2">
      <c r="A10" s="319"/>
      <c r="B10" s="105" t="str">
        <f>CONCATENATE(Team!A13,Team!D13,Team!B13)</f>
        <v xml:space="preserve"> </v>
      </c>
      <c r="C10" s="106" t="str">
        <f>IF(Team!E13&gt;0,Team!C13," ")</f>
        <v xml:space="preserve"> </v>
      </c>
      <c r="D10" s="107">
        <f>Budget!B33-(Budget!B23+Budget!B26)</f>
        <v>52</v>
      </c>
      <c r="E10" s="107">
        <f>Budget!B26</f>
        <v>0</v>
      </c>
      <c r="F10" s="107">
        <f>Budget!B23</f>
        <v>0</v>
      </c>
      <c r="G10" s="108">
        <f>'PHA Uniform Order'!CG9</f>
        <v>0</v>
      </c>
      <c r="H10" s="109">
        <f t="shared" si="0"/>
        <v>52</v>
      </c>
      <c r="I10" s="26"/>
      <c r="J10" s="36"/>
      <c r="K10" s="28"/>
      <c r="L10" s="29"/>
      <c r="M10" s="26"/>
      <c r="N10" s="27"/>
      <c r="O10" s="26"/>
      <c r="P10" s="27"/>
      <c r="Q10" s="26"/>
      <c r="R10" s="27"/>
      <c r="S10" s="28"/>
      <c r="T10" s="38"/>
      <c r="U10" s="110">
        <f t="shared" si="1"/>
        <v>52</v>
      </c>
      <c r="V10" s="96"/>
    </row>
    <row r="11" spans="1:23" ht="27.75" customHeight="1" x14ac:dyDescent="0.2">
      <c r="A11" s="319"/>
      <c r="B11" s="105" t="str">
        <f>CONCATENATE(Team!A14,Team!D14,Team!B14)</f>
        <v xml:space="preserve"> </v>
      </c>
      <c r="C11" s="106" t="str">
        <f>IF(Team!E14&gt;0,Team!C14," ")</f>
        <v xml:space="preserve"> </v>
      </c>
      <c r="D11" s="107">
        <f>Budget!B33-(Budget!B23+Budget!B26)</f>
        <v>52</v>
      </c>
      <c r="E11" s="107">
        <f>Budget!B26</f>
        <v>0</v>
      </c>
      <c r="F11" s="107">
        <f>Budget!B23</f>
        <v>0</v>
      </c>
      <c r="G11" s="108">
        <f>'PHA Uniform Order'!CG10</f>
        <v>0</v>
      </c>
      <c r="H11" s="111">
        <f t="shared" si="0"/>
        <v>52</v>
      </c>
      <c r="I11" s="32"/>
      <c r="J11" s="33"/>
      <c r="K11" s="34"/>
      <c r="L11" s="35"/>
      <c r="M11" s="32"/>
      <c r="N11" s="33"/>
      <c r="O11" s="32"/>
      <c r="P11" s="33"/>
      <c r="Q11" s="32"/>
      <c r="R11" s="33"/>
      <c r="S11" s="34"/>
      <c r="T11" s="37"/>
      <c r="U11" s="112">
        <f t="shared" si="1"/>
        <v>52</v>
      </c>
      <c r="V11" s="113"/>
      <c r="W11" s="114"/>
    </row>
    <row r="12" spans="1:23" ht="27.75" customHeight="1" x14ac:dyDescent="0.2">
      <c r="A12" s="319"/>
      <c r="B12" s="105" t="str">
        <f>CONCATENATE(Team!A15,Team!D15,Team!B15)</f>
        <v xml:space="preserve"> </v>
      </c>
      <c r="C12" s="106" t="str">
        <f>IF(Team!E15&gt;0,Team!C15," ")</f>
        <v xml:space="preserve"> </v>
      </c>
      <c r="D12" s="107">
        <f>Budget!B33-(Budget!B23+Budget!B26)</f>
        <v>52</v>
      </c>
      <c r="E12" s="107">
        <f>Budget!B26</f>
        <v>0</v>
      </c>
      <c r="F12" s="107">
        <f>Budget!B23</f>
        <v>0</v>
      </c>
      <c r="G12" s="108">
        <f>'PHA Uniform Order'!CG11</f>
        <v>0</v>
      </c>
      <c r="H12" s="109">
        <f t="shared" si="0"/>
        <v>52</v>
      </c>
      <c r="I12" s="26"/>
      <c r="J12" s="33"/>
      <c r="K12" s="28"/>
      <c r="L12" s="29"/>
      <c r="M12" s="26"/>
      <c r="N12" s="27"/>
      <c r="O12" s="26"/>
      <c r="P12" s="27"/>
      <c r="Q12" s="26"/>
      <c r="R12" s="27"/>
      <c r="S12" s="28"/>
      <c r="T12" s="38"/>
      <c r="U12" s="110">
        <f t="shared" si="1"/>
        <v>52</v>
      </c>
      <c r="V12" s="113"/>
      <c r="W12" s="115"/>
    </row>
    <row r="13" spans="1:23" ht="27.75" customHeight="1" x14ac:dyDescent="0.2">
      <c r="A13" s="319"/>
      <c r="B13" s="105" t="str">
        <f>CONCATENATE(Team!A16,Team!D16,Team!B16)</f>
        <v xml:space="preserve"> </v>
      </c>
      <c r="C13" s="106" t="str">
        <f>IF(Team!E16&gt;0,Team!C16," ")</f>
        <v xml:space="preserve"> </v>
      </c>
      <c r="D13" s="107">
        <f>Budget!B33-(Budget!B23+Budget!B26)</f>
        <v>52</v>
      </c>
      <c r="E13" s="107">
        <f>Budget!B26</f>
        <v>0</v>
      </c>
      <c r="F13" s="107">
        <f>Budget!B23</f>
        <v>0</v>
      </c>
      <c r="G13" s="108">
        <f>'PHA Uniform Order'!CG12</f>
        <v>0</v>
      </c>
      <c r="H13" s="111">
        <f t="shared" si="0"/>
        <v>52</v>
      </c>
      <c r="I13" s="32"/>
      <c r="J13" s="33"/>
      <c r="K13" s="34"/>
      <c r="L13" s="35"/>
      <c r="M13" s="32"/>
      <c r="N13" s="33"/>
      <c r="O13" s="32"/>
      <c r="P13" s="33"/>
      <c r="Q13" s="32"/>
      <c r="R13" s="33"/>
      <c r="S13" s="34"/>
      <c r="T13" s="37"/>
      <c r="U13" s="112">
        <f t="shared" si="1"/>
        <v>52</v>
      </c>
      <c r="V13" s="96"/>
    </row>
    <row r="14" spans="1:23" ht="27.75" customHeight="1" x14ac:dyDescent="0.2">
      <c r="A14" s="319"/>
      <c r="B14" s="105" t="str">
        <f>CONCATENATE(Team!A17,Team!D17,Team!B17)</f>
        <v xml:space="preserve"> </v>
      </c>
      <c r="C14" s="106" t="str">
        <f>IF(Team!E17&gt;0,Team!C17," ")</f>
        <v xml:space="preserve"> </v>
      </c>
      <c r="D14" s="107">
        <f>Budget!B33-(Budget!B23+Budget!B26)</f>
        <v>52</v>
      </c>
      <c r="E14" s="107">
        <f>Budget!B26</f>
        <v>0</v>
      </c>
      <c r="F14" s="107">
        <f>Budget!B23</f>
        <v>0</v>
      </c>
      <c r="G14" s="108">
        <f>'PHA Uniform Order'!CG13</f>
        <v>0</v>
      </c>
      <c r="H14" s="109">
        <f t="shared" si="0"/>
        <v>52</v>
      </c>
      <c r="I14" s="26"/>
      <c r="J14" s="33"/>
      <c r="K14" s="28"/>
      <c r="L14" s="29"/>
      <c r="M14" s="26"/>
      <c r="N14" s="27"/>
      <c r="O14" s="26"/>
      <c r="P14" s="27"/>
      <c r="Q14" s="26"/>
      <c r="R14" s="27"/>
      <c r="S14" s="28"/>
      <c r="T14" s="38"/>
      <c r="U14" s="110">
        <f t="shared" si="1"/>
        <v>52</v>
      </c>
      <c r="V14" s="96"/>
      <c r="W14" s="116"/>
    </row>
    <row r="15" spans="1:23" ht="27.75" customHeight="1" x14ac:dyDescent="0.2">
      <c r="A15" s="319"/>
      <c r="B15" s="105" t="str">
        <f>CONCATENATE(Team!A18,Team!D18,Team!B18)</f>
        <v xml:space="preserve"> </v>
      </c>
      <c r="C15" s="106" t="str">
        <f>IF(Team!E18&gt;0,Team!C18," ")</f>
        <v xml:space="preserve"> </v>
      </c>
      <c r="D15" s="107">
        <f>Budget!B33-(Budget!B23+Budget!B26)</f>
        <v>52</v>
      </c>
      <c r="E15" s="107">
        <f>Budget!B26</f>
        <v>0</v>
      </c>
      <c r="F15" s="107">
        <f>Budget!B23</f>
        <v>0</v>
      </c>
      <c r="G15" s="108">
        <f>'PHA Uniform Order'!CG14</f>
        <v>0</v>
      </c>
      <c r="H15" s="111">
        <f t="shared" si="0"/>
        <v>52</v>
      </c>
      <c r="I15" s="32"/>
      <c r="J15" s="33"/>
      <c r="K15" s="34"/>
      <c r="L15" s="35"/>
      <c r="M15" s="32"/>
      <c r="N15" s="33"/>
      <c r="O15" s="32"/>
      <c r="P15" s="33"/>
      <c r="Q15" s="32"/>
      <c r="R15" s="33"/>
      <c r="S15" s="34"/>
      <c r="T15" s="37"/>
      <c r="U15" s="112">
        <f t="shared" si="1"/>
        <v>52</v>
      </c>
      <c r="V15" s="96"/>
    </row>
    <row r="16" spans="1:23" ht="27.75" customHeight="1" x14ac:dyDescent="0.2">
      <c r="A16" s="319"/>
      <c r="B16" s="105" t="str">
        <f>CONCATENATE(Team!A19,Team!D19,Team!B19)</f>
        <v xml:space="preserve"> </v>
      </c>
      <c r="C16" s="106" t="str">
        <f>IF(Team!E19&gt;0,Team!C19," ")</f>
        <v xml:space="preserve"> </v>
      </c>
      <c r="D16" s="107">
        <f>Budget!B33-(Budget!B23+Budget!B26)</f>
        <v>52</v>
      </c>
      <c r="E16" s="107">
        <f>Budget!B26</f>
        <v>0</v>
      </c>
      <c r="F16" s="107">
        <f>Budget!B23</f>
        <v>0</v>
      </c>
      <c r="G16" s="108">
        <f>'PHA Uniform Order'!CG15</f>
        <v>0</v>
      </c>
      <c r="H16" s="109">
        <f t="shared" si="0"/>
        <v>52</v>
      </c>
      <c r="I16" s="26"/>
      <c r="J16" s="33"/>
      <c r="K16" s="28"/>
      <c r="L16" s="29"/>
      <c r="M16" s="26"/>
      <c r="N16" s="27"/>
      <c r="O16" s="26"/>
      <c r="P16" s="27"/>
      <c r="Q16" s="26"/>
      <c r="R16" s="27"/>
      <c r="S16" s="39"/>
      <c r="T16" s="38"/>
      <c r="U16" s="110">
        <f t="shared" si="1"/>
        <v>52</v>
      </c>
      <c r="V16" s="96"/>
    </row>
    <row r="17" spans="1:24" ht="27.75" customHeight="1" x14ac:dyDescent="0.2">
      <c r="A17" s="319"/>
      <c r="B17" s="105" t="str">
        <f>CONCATENATE(Team!A20,Team!D20,Team!B20)</f>
        <v xml:space="preserve"> </v>
      </c>
      <c r="C17" s="106" t="str">
        <f>IF(Team!E20&gt;0,Team!C20," ")</f>
        <v xml:space="preserve"> </v>
      </c>
      <c r="D17" s="107">
        <f>Budget!B33-(Budget!B23+Budget!B26)</f>
        <v>52</v>
      </c>
      <c r="E17" s="117">
        <f>Budget!B26</f>
        <v>0</v>
      </c>
      <c r="F17" s="107">
        <f>Budget!B23</f>
        <v>0</v>
      </c>
      <c r="G17" s="108">
        <f>'PHA Uniform Order'!CG16</f>
        <v>0</v>
      </c>
      <c r="H17" s="111">
        <f t="shared" si="0"/>
        <v>52</v>
      </c>
      <c r="I17" s="32"/>
      <c r="J17" s="33"/>
      <c r="K17" s="34"/>
      <c r="L17" s="35"/>
      <c r="M17" s="32"/>
      <c r="N17" s="33"/>
      <c r="O17" s="32"/>
      <c r="P17" s="33"/>
      <c r="Q17" s="32"/>
      <c r="R17" s="33"/>
      <c r="S17" s="34"/>
      <c r="T17" s="37"/>
      <c r="U17" s="112">
        <f t="shared" si="1"/>
        <v>52</v>
      </c>
      <c r="V17" s="96"/>
    </row>
    <row r="18" spans="1:24" ht="27.75" customHeight="1" x14ac:dyDescent="0.2">
      <c r="A18" s="319"/>
      <c r="B18" s="105" t="str">
        <f>CONCATENATE(Team!A21,Team!D21,Team!B21)</f>
        <v xml:space="preserve"> </v>
      </c>
      <c r="C18" s="106" t="str">
        <f>IF(Team!E21&gt;0,Team!C21," ")</f>
        <v xml:space="preserve"> </v>
      </c>
      <c r="D18" s="117">
        <f>Budget!B33-(Budget!B23+Budget!B26)</f>
        <v>52</v>
      </c>
      <c r="E18" s="107">
        <f>Budget!B26</f>
        <v>0</v>
      </c>
      <c r="F18" s="107">
        <f>Budget!B23</f>
        <v>0</v>
      </c>
      <c r="G18" s="108">
        <f>'PHA Uniform Order'!CG17</f>
        <v>0</v>
      </c>
      <c r="H18" s="109">
        <f t="shared" si="0"/>
        <v>52</v>
      </c>
      <c r="I18" s="26"/>
      <c r="J18" s="33"/>
      <c r="K18" s="28"/>
      <c r="L18" s="29"/>
      <c r="M18" s="26"/>
      <c r="N18" s="27"/>
      <c r="O18" s="26"/>
      <c r="P18" s="27"/>
      <c r="Q18" s="26"/>
      <c r="R18" s="27"/>
      <c r="S18" s="28"/>
      <c r="T18" s="38"/>
      <c r="U18" s="110">
        <f t="shared" si="1"/>
        <v>52</v>
      </c>
      <c r="V18" s="96"/>
    </row>
    <row r="19" spans="1:24" ht="27.75" customHeight="1" x14ac:dyDescent="0.2">
      <c r="A19" s="319"/>
      <c r="B19" s="105" t="str">
        <f>CONCATENATE(Team!A22,Team!D22,Team!B22)</f>
        <v xml:space="preserve"> </v>
      </c>
      <c r="C19" s="106" t="str">
        <f>IF(Team!E22&gt;0,Team!C22," ")</f>
        <v xml:space="preserve"> </v>
      </c>
      <c r="D19" s="107">
        <f>Budget!B33-(Budget!B23+Budget!B26)</f>
        <v>52</v>
      </c>
      <c r="E19" s="107">
        <f>Budget!B26</f>
        <v>0</v>
      </c>
      <c r="F19" s="107">
        <f>Budget!B23</f>
        <v>0</v>
      </c>
      <c r="G19" s="108">
        <f>'PHA Uniform Order'!CG18</f>
        <v>0</v>
      </c>
      <c r="H19" s="111">
        <f t="shared" si="0"/>
        <v>52</v>
      </c>
      <c r="I19" s="32"/>
      <c r="J19" s="33"/>
      <c r="K19" s="34"/>
      <c r="L19" s="35"/>
      <c r="M19" s="32"/>
      <c r="N19" s="33"/>
      <c r="O19" s="32"/>
      <c r="P19" s="33"/>
      <c r="Q19" s="32"/>
      <c r="R19" s="33"/>
      <c r="S19" s="34"/>
      <c r="T19" s="37"/>
      <c r="U19" s="112">
        <f t="shared" si="1"/>
        <v>52</v>
      </c>
      <c r="V19" s="96"/>
    </row>
    <row r="20" spans="1:24" ht="27.75" customHeight="1" x14ac:dyDescent="0.2">
      <c r="A20" s="319"/>
      <c r="B20" s="105" t="str">
        <f>CONCATENATE(Team!A23,Team!D23,Team!B23)</f>
        <v xml:space="preserve"> </v>
      </c>
      <c r="C20" s="106" t="str">
        <f>IF(Team!E23&gt;0,Team!C23," ")</f>
        <v xml:space="preserve"> </v>
      </c>
      <c r="D20" s="107">
        <f>Budget!B33-(Budget!B23+Budget!B26)</f>
        <v>52</v>
      </c>
      <c r="E20" s="107">
        <f>Budget!B26</f>
        <v>0</v>
      </c>
      <c r="F20" s="107">
        <f>Budget!B23</f>
        <v>0</v>
      </c>
      <c r="G20" s="108">
        <f>'PHA Uniform Order'!CG19</f>
        <v>0</v>
      </c>
      <c r="H20" s="109">
        <f t="shared" si="0"/>
        <v>52</v>
      </c>
      <c r="I20" s="26"/>
      <c r="J20" s="27"/>
      <c r="K20" s="28"/>
      <c r="L20" s="29"/>
      <c r="M20" s="26"/>
      <c r="N20" s="27"/>
      <c r="O20" s="26"/>
      <c r="P20" s="27"/>
      <c r="Q20" s="26"/>
      <c r="R20" s="27"/>
      <c r="S20" s="28"/>
      <c r="T20" s="38"/>
      <c r="U20" s="110">
        <f t="shared" si="1"/>
        <v>52</v>
      </c>
      <c r="V20" s="96"/>
    </row>
    <row r="21" spans="1:24" ht="27.75" customHeight="1" x14ac:dyDescent="0.2">
      <c r="A21" s="319"/>
      <c r="B21" s="105" t="str">
        <f>CONCATENATE(Team!A24,Team!D24,Team!B24)</f>
        <v xml:space="preserve"> </v>
      </c>
      <c r="C21" s="106" t="str">
        <f>IF(Team!E24&gt;0,Team!C24," ")</f>
        <v xml:space="preserve"> </v>
      </c>
      <c r="D21" s="107">
        <f>Budget!B33-(Budget!B23+Budget!B26)</f>
        <v>52</v>
      </c>
      <c r="E21" s="107">
        <f>Budget!B26</f>
        <v>0</v>
      </c>
      <c r="F21" s="117">
        <f>Budget!B23</f>
        <v>0</v>
      </c>
      <c r="G21" s="108">
        <f>'PHA Uniform Order'!CG20</f>
        <v>0</v>
      </c>
      <c r="H21" s="111">
        <f t="shared" si="0"/>
        <v>52</v>
      </c>
      <c r="I21" s="32"/>
      <c r="J21" s="33"/>
      <c r="K21" s="34"/>
      <c r="L21" s="40"/>
      <c r="M21" s="32"/>
      <c r="N21" s="33"/>
      <c r="O21" s="32"/>
      <c r="P21" s="33"/>
      <c r="Q21" s="32"/>
      <c r="R21" s="33"/>
      <c r="S21" s="34"/>
      <c r="T21" s="37"/>
      <c r="U21" s="112">
        <f t="shared" si="1"/>
        <v>52</v>
      </c>
      <c r="V21" s="96"/>
    </row>
    <row r="22" spans="1:24" ht="27.75" customHeight="1" x14ac:dyDescent="0.2">
      <c r="A22" s="319"/>
      <c r="B22" s="105" t="str">
        <f>CONCATENATE(Team!A25,Team!D25,Team!B25)</f>
        <v xml:space="preserve"> </v>
      </c>
      <c r="C22" s="106" t="str">
        <f>IF(Team!E25&gt;0,Team!C25," ")</f>
        <v xml:space="preserve"> </v>
      </c>
      <c r="D22" s="107">
        <f>Budget!B33-(Budget!B23+Budget!B26)</f>
        <v>52</v>
      </c>
      <c r="E22" s="107">
        <f>Budget!B26</f>
        <v>0</v>
      </c>
      <c r="F22" s="117">
        <f>Budget!B23</f>
        <v>0</v>
      </c>
      <c r="G22" s="108">
        <f>'PHA Uniform Order'!CG21</f>
        <v>0</v>
      </c>
      <c r="H22" s="111">
        <f t="shared" si="0"/>
        <v>52</v>
      </c>
      <c r="I22" s="32"/>
      <c r="J22" s="33"/>
      <c r="K22" s="34"/>
      <c r="L22" s="35"/>
      <c r="M22" s="32"/>
      <c r="N22" s="33"/>
      <c r="O22" s="32"/>
      <c r="P22" s="33"/>
      <c r="Q22" s="32"/>
      <c r="R22" s="33"/>
      <c r="S22" s="34"/>
      <c r="T22" s="37"/>
      <c r="U22" s="118">
        <f t="shared" si="1"/>
        <v>52</v>
      </c>
      <c r="V22" s="96"/>
    </row>
    <row r="23" spans="1:24" ht="27.75" customHeight="1" x14ac:dyDescent="0.2">
      <c r="A23" s="319"/>
      <c r="B23" s="105" t="str">
        <f>CONCATENATE(Team!A26,Team!D26,Team!B26)</f>
        <v xml:space="preserve"> </v>
      </c>
      <c r="C23" s="106" t="str">
        <f>IF(Team!E26&gt;0,Team!C26," ")</f>
        <v xml:space="preserve"> </v>
      </c>
      <c r="D23" s="107">
        <f>IF(Budget!B35&gt;17,(Budget!B33-(Budget!B23+Budget!B26)),0)</f>
        <v>0</v>
      </c>
      <c r="E23" s="117">
        <f>IF(Budget!B35&gt;17,(Budget!B26),0)</f>
        <v>0</v>
      </c>
      <c r="F23" s="117">
        <f>IF(Budget!B35&gt;17,Budget!B23,0)</f>
        <v>0</v>
      </c>
      <c r="G23" s="108">
        <f>'PHA Uniform Order'!CG22</f>
        <v>0</v>
      </c>
      <c r="H23" s="111">
        <f t="shared" si="0"/>
        <v>0</v>
      </c>
      <c r="I23" s="32"/>
      <c r="J23" s="33"/>
      <c r="K23" s="34"/>
      <c r="L23" s="35"/>
      <c r="M23" s="32"/>
      <c r="N23" s="33"/>
      <c r="O23" s="32"/>
      <c r="P23" s="33"/>
      <c r="Q23" s="32"/>
      <c r="R23" s="33"/>
      <c r="S23" s="34"/>
      <c r="T23" s="33"/>
      <c r="U23" s="112">
        <f t="shared" si="1"/>
        <v>0</v>
      </c>
      <c r="V23" s="96"/>
      <c r="W23" s="119"/>
    </row>
    <row r="24" spans="1:24" ht="27.75" customHeight="1" x14ac:dyDescent="0.2">
      <c r="A24" s="319"/>
      <c r="B24" s="105" t="str">
        <f>CONCATENATE(Team!A27,Team!D27,Team!B27)</f>
        <v xml:space="preserve"> </v>
      </c>
      <c r="C24" s="106" t="str">
        <f>IF(Team!E27&gt;0,Team!C27," ")</f>
        <v xml:space="preserve"> </v>
      </c>
      <c r="D24" s="107">
        <f>IF(Budget!B35&gt;18,(Budget!B33-(Budget!B23+Budget!B26)),0)</f>
        <v>0</v>
      </c>
      <c r="E24" s="117">
        <f>IF(Budget!B35&gt;18,(Budget!B26),0)</f>
        <v>0</v>
      </c>
      <c r="F24" s="107">
        <f>IF(Budget!B35&gt;18,Budget!B23,0)</f>
        <v>0</v>
      </c>
      <c r="G24" s="108">
        <f>'PHA Uniform Order'!CG23</f>
        <v>0</v>
      </c>
      <c r="H24" s="111">
        <f t="shared" si="0"/>
        <v>0</v>
      </c>
      <c r="I24" s="32"/>
      <c r="J24" s="33"/>
      <c r="K24" s="34"/>
      <c r="L24" s="35"/>
      <c r="M24" s="32"/>
      <c r="N24" s="33"/>
      <c r="O24" s="32"/>
      <c r="P24" s="33"/>
      <c r="Q24" s="32"/>
      <c r="R24" s="33"/>
      <c r="S24" s="34"/>
      <c r="T24" s="37"/>
      <c r="U24" s="112">
        <f t="shared" si="1"/>
        <v>0</v>
      </c>
      <c r="V24" s="96"/>
    </row>
    <row r="25" spans="1:24" ht="27.75" customHeight="1" x14ac:dyDescent="0.2">
      <c r="A25" s="320"/>
      <c r="B25" s="105" t="str">
        <f>CONCATENATE(Team!A28,Team!D28,Team!B28)</f>
        <v xml:space="preserve"> </v>
      </c>
      <c r="C25" s="106" t="str">
        <f>IF(Team!E28&gt;0,Team!C28," ")</f>
        <v xml:space="preserve"> </v>
      </c>
      <c r="D25" s="107">
        <f>IF(Budget!B35&gt;19,(Budget!B33-(Budget!B23+Budget!B26)),0)</f>
        <v>0</v>
      </c>
      <c r="E25" s="117">
        <f>IF(Budget!B35&gt;18,(Budget!B26),0)</f>
        <v>0</v>
      </c>
      <c r="F25" s="107">
        <f>IF(Budget!B35&gt;19,Budget!B23,0)</f>
        <v>0</v>
      </c>
      <c r="G25" s="108">
        <f>'PHA Uniform Order'!CG24</f>
        <v>0</v>
      </c>
      <c r="H25" s="111">
        <f t="shared" si="0"/>
        <v>0</v>
      </c>
      <c r="I25" s="32"/>
      <c r="J25" s="33"/>
      <c r="K25" s="34"/>
      <c r="L25" s="35"/>
      <c r="M25" s="32"/>
      <c r="N25" s="33"/>
      <c r="O25" s="32"/>
      <c r="P25" s="33"/>
      <c r="Q25" s="32"/>
      <c r="R25" s="33"/>
      <c r="S25" s="34"/>
      <c r="T25" s="37"/>
      <c r="U25" s="112">
        <f t="shared" si="1"/>
        <v>0</v>
      </c>
      <c r="V25" s="113"/>
      <c r="W25" s="115"/>
    </row>
    <row r="26" spans="1:24" ht="27.75" customHeight="1" x14ac:dyDescent="0.2">
      <c r="A26" s="318" t="s">
        <v>145</v>
      </c>
      <c r="B26" s="105" t="str">
        <f>CONCATENATE(Team!A29,Team!D29,Team!B29)</f>
        <v xml:space="preserve"> </v>
      </c>
      <c r="C26" s="120" t="s">
        <v>168</v>
      </c>
      <c r="D26" s="174">
        <f>IF(Team!G29="Yes",Budget!B45,0)+IF(Team!H29="Yes",Budget!B46,0)</f>
        <v>0</v>
      </c>
      <c r="E26" s="121"/>
      <c r="F26" s="107">
        <f>'Income Statement '!L10</f>
        <v>0</v>
      </c>
      <c r="G26" s="108">
        <f>'PHA Uniform Order'!CG25</f>
        <v>0</v>
      </c>
      <c r="H26" s="109">
        <f t="shared" ref="H26:H31" si="2">D26+F26+G26</f>
        <v>0</v>
      </c>
      <c r="I26" s="26"/>
      <c r="J26" s="27"/>
      <c r="K26" s="28"/>
      <c r="L26" s="29"/>
      <c r="M26" s="26"/>
      <c r="N26" s="27"/>
      <c r="O26" s="26"/>
      <c r="P26" s="27"/>
      <c r="Q26" s="26"/>
      <c r="R26" s="27"/>
      <c r="S26" s="39"/>
      <c r="T26" s="38"/>
      <c r="U26" s="110">
        <f t="shared" si="1"/>
        <v>0</v>
      </c>
      <c r="V26" s="96"/>
    </row>
    <row r="27" spans="1:24" ht="27.75" customHeight="1" x14ac:dyDescent="0.2">
      <c r="A27" s="319"/>
      <c r="B27" s="105" t="str">
        <f>CONCATENATE(Team!A30,Team!D30,Team!B30)</f>
        <v xml:space="preserve"> </v>
      </c>
      <c r="C27" s="123" t="s">
        <v>169</v>
      </c>
      <c r="D27" s="174">
        <f>IF(Budget!B39="N",(IF(Team!G30="Yes",Budget!B45,0)+IF(Team!H30="Yes",Budget!B46,0)),0)</f>
        <v>0</v>
      </c>
      <c r="E27" s="124"/>
      <c r="F27" s="107">
        <f>'Income Statement '!L10</f>
        <v>0</v>
      </c>
      <c r="G27" s="108">
        <f>'PHA Uniform Order'!CG26</f>
        <v>0</v>
      </c>
      <c r="H27" s="111">
        <f t="shared" si="2"/>
        <v>0</v>
      </c>
      <c r="I27" s="32"/>
      <c r="J27" s="33"/>
      <c r="K27" s="34"/>
      <c r="L27" s="35"/>
      <c r="M27" s="32"/>
      <c r="N27" s="33"/>
      <c r="O27" s="32"/>
      <c r="P27" s="33"/>
      <c r="Q27" s="32"/>
      <c r="R27" s="33"/>
      <c r="S27" s="41"/>
      <c r="T27" s="37"/>
      <c r="U27" s="112">
        <f t="shared" si="1"/>
        <v>0</v>
      </c>
      <c r="V27" s="96"/>
    </row>
    <row r="28" spans="1:24" ht="27.75" customHeight="1" x14ac:dyDescent="0.2">
      <c r="A28" s="319"/>
      <c r="B28" s="105" t="str">
        <f>CONCATENATE(Team!A31,Team!D31,Team!B31)</f>
        <v xml:space="preserve"> </v>
      </c>
      <c r="C28" s="123" t="s">
        <v>170</v>
      </c>
      <c r="D28" s="174">
        <f>IF(Team!G31="No",Budget!B45,0)</f>
        <v>0</v>
      </c>
      <c r="E28" s="124"/>
      <c r="F28" s="107">
        <f>'Income Statement '!L10</f>
        <v>0</v>
      </c>
      <c r="G28" s="108">
        <f>'PHA Uniform Order'!CG27</f>
        <v>0</v>
      </c>
      <c r="H28" s="109">
        <f t="shared" si="2"/>
        <v>0</v>
      </c>
      <c r="I28" s="32"/>
      <c r="J28" s="33"/>
      <c r="K28" s="34"/>
      <c r="L28" s="35"/>
      <c r="M28" s="32"/>
      <c r="N28" s="33"/>
      <c r="O28" s="32"/>
      <c r="P28" s="33"/>
      <c r="Q28" s="32"/>
      <c r="R28" s="33"/>
      <c r="S28" s="41"/>
      <c r="T28" s="37"/>
      <c r="U28" s="110">
        <f t="shared" si="1"/>
        <v>0</v>
      </c>
      <c r="V28" s="113"/>
      <c r="W28" s="115"/>
      <c r="X28" s="125"/>
    </row>
    <row r="29" spans="1:24" ht="27.75" customHeight="1" x14ac:dyDescent="0.2">
      <c r="A29" s="319"/>
      <c r="B29" s="105" t="str">
        <f>CONCATENATE(Team!A32,Team!D32,Team!B32)</f>
        <v xml:space="preserve"> </v>
      </c>
      <c r="C29" s="123" t="s">
        <v>172</v>
      </c>
      <c r="D29" s="174">
        <f>IF(Team!G32="Yes",Budget!B45,0)+IF(Team!H32="Yes",Budget!B46,0)</f>
        <v>0</v>
      </c>
      <c r="E29" s="124"/>
      <c r="F29" s="107">
        <f>'Income Statement '!L10</f>
        <v>0</v>
      </c>
      <c r="G29" s="108">
        <f>'PHA Uniform Order'!CG28</f>
        <v>0</v>
      </c>
      <c r="H29" s="126">
        <f t="shared" si="2"/>
        <v>0</v>
      </c>
      <c r="I29" s="32"/>
      <c r="J29" s="33"/>
      <c r="K29" s="34"/>
      <c r="L29" s="35"/>
      <c r="M29" s="32"/>
      <c r="N29" s="33"/>
      <c r="O29" s="32"/>
      <c r="P29" s="33"/>
      <c r="Q29" s="32"/>
      <c r="R29" s="33"/>
      <c r="S29" s="41"/>
      <c r="T29" s="37"/>
      <c r="U29" s="127">
        <f t="shared" si="1"/>
        <v>0</v>
      </c>
      <c r="V29" s="96"/>
    </row>
    <row r="30" spans="1:24" ht="27.75" customHeight="1" x14ac:dyDescent="0.2">
      <c r="A30" s="319"/>
      <c r="B30" s="105" t="str">
        <f>CONCATENATE(Team!A33,Team!D33,Team!B33)</f>
        <v xml:space="preserve"> </v>
      </c>
      <c r="C30" s="123" t="s">
        <v>171</v>
      </c>
      <c r="D30" s="174">
        <f>IF(Team!G33="Yes",Budget!B45,0)+IF(Team!H33="Yes",Budget!B46,0)</f>
        <v>0</v>
      </c>
      <c r="E30" s="124"/>
      <c r="F30" s="107">
        <f>'Income Statement '!L10</f>
        <v>0</v>
      </c>
      <c r="G30" s="108">
        <f>'PHA Uniform Order'!CG29</f>
        <v>0</v>
      </c>
      <c r="H30" s="126">
        <f t="shared" si="2"/>
        <v>0</v>
      </c>
      <c r="I30" s="32"/>
      <c r="J30" s="33"/>
      <c r="K30" s="34"/>
      <c r="L30" s="35"/>
      <c r="M30" s="32"/>
      <c r="N30" s="33"/>
      <c r="O30" s="32"/>
      <c r="P30" s="33"/>
      <c r="Q30" s="32"/>
      <c r="R30" s="33"/>
      <c r="S30" s="41"/>
      <c r="T30" s="37"/>
      <c r="U30" s="127">
        <f t="shared" si="1"/>
        <v>0</v>
      </c>
      <c r="V30" s="113"/>
      <c r="W30" s="115"/>
      <c r="X30" s="114"/>
    </row>
    <row r="31" spans="1:24" ht="27.75" customHeight="1" x14ac:dyDescent="0.2">
      <c r="A31" s="320"/>
      <c r="B31" s="105" t="str">
        <f>CONCATENATE(Team!A34,Team!D34,Team!B34)</f>
        <v xml:space="preserve"> </v>
      </c>
      <c r="C31" s="123" t="s">
        <v>173</v>
      </c>
      <c r="D31" s="174">
        <f>IF(Team!G34="Yes",Budget!B45,0)+IF(Team!H34="Yes",Budget!B46,0)</f>
        <v>0</v>
      </c>
      <c r="E31" s="128"/>
      <c r="F31" s="108">
        <f>'Income Statement '!L10</f>
        <v>0</v>
      </c>
      <c r="G31" s="108">
        <f>'PHA Uniform Order'!CG30</f>
        <v>0</v>
      </c>
      <c r="H31" s="126">
        <f t="shared" si="2"/>
        <v>0</v>
      </c>
      <c r="I31" s="32"/>
      <c r="J31" s="36"/>
      <c r="K31" s="34"/>
      <c r="L31" s="35"/>
      <c r="M31" s="32"/>
      <c r="N31" s="37"/>
      <c r="O31" s="32"/>
      <c r="P31" s="37"/>
      <c r="Q31" s="32"/>
      <c r="R31" s="37"/>
      <c r="S31" s="41"/>
      <c r="T31" s="37"/>
      <c r="U31" s="127">
        <f t="shared" si="1"/>
        <v>0</v>
      </c>
      <c r="V31" s="96"/>
    </row>
    <row r="32" spans="1:24" ht="27.75" customHeight="1" x14ac:dyDescent="0.2">
      <c r="B32" s="122" t="s">
        <v>58</v>
      </c>
      <c r="C32" s="122"/>
      <c r="D32" s="108"/>
      <c r="E32" s="108"/>
      <c r="F32" s="108">
        <f>SUM(F6:F31)</f>
        <v>0</v>
      </c>
      <c r="G32" s="129">
        <f>SUM(G6:G31)</f>
        <v>0</v>
      </c>
      <c r="H32" s="130">
        <f>SUM(H6:H31)</f>
        <v>884</v>
      </c>
      <c r="I32" s="131"/>
      <c r="J32" s="132"/>
      <c r="K32" s="133"/>
      <c r="L32" s="134"/>
      <c r="M32" s="131"/>
      <c r="N32" s="132"/>
      <c r="O32" s="134"/>
      <c r="P32" s="134"/>
      <c r="Q32" s="134"/>
      <c r="R32" s="134"/>
      <c r="S32" s="131"/>
      <c r="T32" s="132"/>
      <c r="U32" s="135">
        <f>SUM(U6:U31)</f>
        <v>884</v>
      </c>
      <c r="V32" s="96"/>
    </row>
    <row r="33" spans="2:22" x14ac:dyDescent="0.2">
      <c r="B33" s="95"/>
      <c r="C33" s="95"/>
      <c r="D33" s="95"/>
      <c r="E33" s="95"/>
      <c r="F33" s="95"/>
      <c r="G33" s="95"/>
      <c r="H33" s="95"/>
      <c r="I33" s="95"/>
      <c r="J33" s="95"/>
      <c r="K33" s="95"/>
      <c r="L33" s="95"/>
      <c r="M33" s="95"/>
      <c r="N33" s="95"/>
      <c r="O33" s="95"/>
      <c r="P33" s="95"/>
      <c r="Q33" s="95"/>
      <c r="R33" s="95"/>
      <c r="S33" s="95"/>
      <c r="T33" s="95"/>
      <c r="U33" s="95"/>
      <c r="V33" s="96"/>
    </row>
    <row r="34" spans="2:22" x14ac:dyDescent="0.2">
      <c r="B34" s="95"/>
      <c r="C34" s="95"/>
      <c r="D34" s="95"/>
      <c r="E34" s="95"/>
      <c r="F34" s="95"/>
      <c r="G34" s="95"/>
      <c r="H34" s="95"/>
      <c r="I34" s="95"/>
      <c r="J34" s="95"/>
      <c r="K34" s="95"/>
      <c r="L34" s="95"/>
      <c r="M34" s="95"/>
      <c r="N34" s="95"/>
      <c r="O34" s="95"/>
      <c r="P34" s="95"/>
      <c r="Q34" s="95"/>
      <c r="R34" s="95"/>
      <c r="S34" s="95"/>
      <c r="T34" s="95"/>
      <c r="U34" s="95"/>
      <c r="V34" s="96"/>
    </row>
    <row r="35" spans="2:22" x14ac:dyDescent="0.2">
      <c r="L35" s="95"/>
      <c r="N35" s="95"/>
      <c r="O35" s="95"/>
      <c r="P35" s="95"/>
      <c r="Q35" s="95"/>
      <c r="R35" s="95"/>
    </row>
    <row r="36" spans="2:22" x14ac:dyDescent="0.2">
      <c r="L36" s="95"/>
      <c r="N36" s="95"/>
      <c r="O36" s="95"/>
      <c r="P36" s="95"/>
      <c r="Q36" s="95"/>
      <c r="R36" s="95"/>
    </row>
    <row r="37" spans="2:22" x14ac:dyDescent="0.2">
      <c r="L37" s="95"/>
      <c r="N37" s="95"/>
      <c r="O37" s="95"/>
      <c r="P37" s="95"/>
      <c r="Q37" s="95"/>
      <c r="R37" s="95"/>
    </row>
    <row r="38" spans="2:22" x14ac:dyDescent="0.2">
      <c r="L38" s="95"/>
      <c r="N38" s="95"/>
      <c r="O38" s="95"/>
      <c r="P38" s="95"/>
      <c r="Q38" s="95"/>
      <c r="R38" s="95"/>
    </row>
  </sheetData>
  <sheetProtection password="C4B2" sheet="1"/>
  <protectedRanges>
    <protectedRange password="FD1D" sqref="B32:C32 C26:C31" name="Range1"/>
    <protectedRange password="FD1D" sqref="B6:C6 B7:B31 C7:C25" name="Range1_1"/>
  </protectedRanges>
  <mergeCells count="2">
    <mergeCell ref="A6:A25"/>
    <mergeCell ref="A26:A31"/>
  </mergeCells>
  <phoneticPr fontId="6" type="noConversion"/>
  <printOptions horizontalCentered="1"/>
  <pageMargins left="0.25" right="0.25" top="0.75" bottom="0.75" header="0.3" footer="0.3"/>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workbookViewId="0">
      <pane ySplit="3060" topLeftCell="A12" activePane="bottomLeft"/>
      <selection sqref="A1:IV65536"/>
      <selection pane="bottomLeft" activeCell="A12" sqref="A12"/>
    </sheetView>
  </sheetViews>
  <sheetFormatPr defaultRowHeight="12.75" x14ac:dyDescent="0.2"/>
  <cols>
    <col min="1" max="1" width="10.140625" style="55" bestFit="1" customWidth="1"/>
    <col min="2" max="2" width="47.140625" style="55" customWidth="1"/>
    <col min="3" max="11" width="14.28515625" style="222" customWidth="1"/>
    <col min="12" max="12" width="12.28515625" style="55" customWidth="1"/>
    <col min="13" max="16384" width="9.140625" style="55"/>
  </cols>
  <sheetData>
    <row r="1" spans="1:11" x14ac:dyDescent="0.2">
      <c r="A1" s="55" t="s">
        <v>0</v>
      </c>
    </row>
    <row r="3" spans="1:11" x14ac:dyDescent="0.2">
      <c r="A3" s="55" t="s">
        <v>31</v>
      </c>
    </row>
    <row r="5" spans="1:11" x14ac:dyDescent="0.2">
      <c r="A5" s="55" t="s">
        <v>33</v>
      </c>
      <c r="C5" s="223" t="str">
        <f>Team!B5</f>
        <v>TANGE</v>
      </c>
    </row>
    <row r="6" spans="1:11" x14ac:dyDescent="0.2">
      <c r="A6" s="55" t="s">
        <v>34</v>
      </c>
      <c r="C6" s="224">
        <f>Team!B6</f>
        <v>2013</v>
      </c>
    </row>
    <row r="8" spans="1:11" x14ac:dyDescent="0.2">
      <c r="A8" s="225"/>
    </row>
    <row r="9" spans="1:11" x14ac:dyDescent="0.2">
      <c r="A9" s="225"/>
    </row>
    <row r="10" spans="1:11" x14ac:dyDescent="0.2">
      <c r="A10" s="226" t="s">
        <v>2</v>
      </c>
      <c r="B10" s="227" t="s">
        <v>3</v>
      </c>
      <c r="C10" s="228" t="s">
        <v>4</v>
      </c>
      <c r="D10" s="229" t="s">
        <v>5</v>
      </c>
      <c r="E10" s="228" t="s">
        <v>11</v>
      </c>
      <c r="F10" s="229" t="s">
        <v>7</v>
      </c>
      <c r="G10" s="228" t="s">
        <v>13</v>
      </c>
      <c r="H10" s="229" t="s">
        <v>14</v>
      </c>
      <c r="I10" s="228" t="s">
        <v>10</v>
      </c>
      <c r="J10" s="229" t="s">
        <v>49</v>
      </c>
      <c r="K10" s="230" t="s">
        <v>9</v>
      </c>
    </row>
    <row r="11" spans="1:11" x14ac:dyDescent="0.2">
      <c r="A11" s="231"/>
      <c r="B11" s="232"/>
      <c r="C11" s="233"/>
      <c r="D11" s="234"/>
      <c r="E11" s="233" t="s">
        <v>12</v>
      </c>
      <c r="F11" s="234"/>
      <c r="G11" s="233" t="s">
        <v>12</v>
      </c>
      <c r="H11" s="234" t="s">
        <v>12</v>
      </c>
      <c r="I11" s="233"/>
      <c r="J11" s="234"/>
      <c r="K11" s="235"/>
    </row>
    <row r="12" spans="1:11" x14ac:dyDescent="0.2">
      <c r="A12" s="239"/>
      <c r="B12" s="240"/>
      <c r="C12" s="241"/>
      <c r="D12" s="242"/>
      <c r="E12" s="241"/>
      <c r="F12" s="242"/>
      <c r="G12" s="241"/>
      <c r="H12" s="242"/>
      <c r="I12" s="241"/>
      <c r="J12" s="242"/>
      <c r="K12" s="243"/>
    </row>
    <row r="13" spans="1:11" x14ac:dyDescent="0.2">
      <c r="A13" s="211"/>
      <c r="B13" s="240"/>
      <c r="C13" s="241"/>
      <c r="D13" s="242"/>
      <c r="E13" s="241"/>
      <c r="F13" s="242"/>
      <c r="G13" s="241"/>
      <c r="H13" s="242"/>
      <c r="I13" s="241"/>
      <c r="J13" s="242"/>
      <c r="K13" s="243"/>
    </row>
    <row r="14" spans="1:11" x14ac:dyDescent="0.2">
      <c r="A14" s="211"/>
      <c r="B14" s="240"/>
      <c r="C14" s="241"/>
      <c r="D14" s="242"/>
      <c r="E14" s="241"/>
      <c r="F14" s="242"/>
      <c r="G14" s="241"/>
      <c r="H14" s="242"/>
      <c r="I14" s="241"/>
      <c r="J14" s="242"/>
      <c r="K14" s="243"/>
    </row>
    <row r="15" spans="1:11" x14ac:dyDescent="0.2">
      <c r="A15" s="211"/>
      <c r="B15" s="240"/>
      <c r="C15" s="244"/>
      <c r="D15" s="245"/>
      <c r="E15" s="244"/>
      <c r="F15" s="245"/>
      <c r="G15" s="244"/>
      <c r="H15" s="245"/>
      <c r="I15" s="244"/>
      <c r="J15" s="245"/>
      <c r="K15" s="246"/>
    </row>
    <row r="16" spans="1:11" x14ac:dyDescent="0.2">
      <c r="A16" s="211"/>
      <c r="B16" s="240"/>
      <c r="C16" s="244"/>
      <c r="D16" s="245"/>
      <c r="E16" s="244"/>
      <c r="F16" s="245"/>
      <c r="G16" s="244"/>
      <c r="H16" s="245"/>
      <c r="I16" s="244"/>
      <c r="J16" s="245"/>
      <c r="K16" s="246"/>
    </row>
    <row r="17" spans="1:11" x14ac:dyDescent="0.2">
      <c r="A17" s="211"/>
      <c r="B17" s="240"/>
      <c r="C17" s="244"/>
      <c r="D17" s="245"/>
      <c r="E17" s="244"/>
      <c r="F17" s="245"/>
      <c r="G17" s="244"/>
      <c r="H17" s="245"/>
      <c r="I17" s="244"/>
      <c r="J17" s="245"/>
      <c r="K17" s="246"/>
    </row>
    <row r="18" spans="1:11" x14ac:dyDescent="0.2">
      <c r="A18" s="211"/>
      <c r="B18" s="240"/>
      <c r="C18" s="244"/>
      <c r="D18" s="245"/>
      <c r="E18" s="244"/>
      <c r="F18" s="245"/>
      <c r="G18" s="244"/>
      <c r="H18" s="245"/>
      <c r="I18" s="244"/>
      <c r="J18" s="245"/>
      <c r="K18" s="246"/>
    </row>
    <row r="19" spans="1:11" x14ac:dyDescent="0.2">
      <c r="A19" s="211"/>
      <c r="B19" s="240"/>
      <c r="C19" s="244"/>
      <c r="D19" s="245"/>
      <c r="E19" s="244"/>
      <c r="F19" s="245"/>
      <c r="G19" s="244"/>
      <c r="H19" s="245"/>
      <c r="I19" s="244"/>
      <c r="J19" s="245"/>
      <c r="K19" s="246"/>
    </row>
    <row r="20" spans="1:11" x14ac:dyDescent="0.2">
      <c r="A20" s="211"/>
      <c r="B20" s="240"/>
      <c r="C20" s="244"/>
      <c r="D20" s="245"/>
      <c r="E20" s="244"/>
      <c r="F20" s="245"/>
      <c r="G20" s="244"/>
      <c r="H20" s="245"/>
      <c r="I20" s="244"/>
      <c r="J20" s="245"/>
      <c r="K20" s="246"/>
    </row>
    <row r="21" spans="1:11" x14ac:dyDescent="0.2">
      <c r="A21" s="211"/>
      <c r="B21" s="240"/>
      <c r="C21" s="244"/>
      <c r="D21" s="245"/>
      <c r="E21" s="244"/>
      <c r="F21" s="245"/>
      <c r="G21" s="244"/>
      <c r="H21" s="245"/>
      <c r="I21" s="244"/>
      <c r="J21" s="245"/>
      <c r="K21" s="246"/>
    </row>
    <row r="22" spans="1:11" x14ac:dyDescent="0.2">
      <c r="A22" s="211"/>
      <c r="B22" s="240"/>
      <c r="C22" s="244"/>
      <c r="D22" s="245"/>
      <c r="E22" s="244"/>
      <c r="F22" s="245"/>
      <c r="G22" s="244"/>
      <c r="H22" s="245"/>
      <c r="I22" s="244"/>
      <c r="J22" s="245"/>
      <c r="K22" s="246"/>
    </row>
    <row r="23" spans="1:11" x14ac:dyDescent="0.2">
      <c r="A23" s="211"/>
      <c r="B23" s="240"/>
      <c r="C23" s="244"/>
      <c r="D23" s="245"/>
      <c r="E23" s="244"/>
      <c r="F23" s="245"/>
      <c r="G23" s="244"/>
      <c r="H23" s="245"/>
      <c r="I23" s="244"/>
      <c r="J23" s="245"/>
      <c r="K23" s="246"/>
    </row>
    <row r="24" spans="1:11" x14ac:dyDescent="0.2">
      <c r="A24" s="211"/>
      <c r="B24" s="240"/>
      <c r="C24" s="244"/>
      <c r="D24" s="245"/>
      <c r="E24" s="244"/>
      <c r="F24" s="245"/>
      <c r="G24" s="244"/>
      <c r="H24" s="245"/>
      <c r="I24" s="244"/>
      <c r="J24" s="245"/>
      <c r="K24" s="246"/>
    </row>
    <row r="25" spans="1:11" x14ac:dyDescent="0.2">
      <c r="A25" s="211"/>
      <c r="B25" s="240"/>
      <c r="C25" s="244"/>
      <c r="D25" s="245"/>
      <c r="E25" s="244"/>
      <c r="F25" s="245"/>
      <c r="G25" s="244"/>
      <c r="H25" s="245"/>
      <c r="I25" s="244"/>
      <c r="J25" s="245"/>
      <c r="K25" s="246"/>
    </row>
    <row r="26" spans="1:11" x14ac:dyDescent="0.2">
      <c r="A26" s="211"/>
      <c r="B26" s="240"/>
      <c r="C26" s="244"/>
      <c r="D26" s="245"/>
      <c r="E26" s="244"/>
      <c r="F26" s="245"/>
      <c r="G26" s="244"/>
      <c r="H26" s="245"/>
      <c r="I26" s="244"/>
      <c r="J26" s="245"/>
      <c r="K26" s="246"/>
    </row>
    <row r="27" spans="1:11" x14ac:dyDescent="0.2">
      <c r="A27" s="211"/>
      <c r="B27" s="240"/>
      <c r="C27" s="244"/>
      <c r="D27" s="245"/>
      <c r="E27" s="244"/>
      <c r="F27" s="245"/>
      <c r="G27" s="244"/>
      <c r="H27" s="245"/>
      <c r="I27" s="244"/>
      <c r="J27" s="245"/>
      <c r="K27" s="246"/>
    </row>
    <row r="28" spans="1:11" x14ac:dyDescent="0.2">
      <c r="A28" s="211"/>
      <c r="B28" s="240"/>
      <c r="C28" s="244"/>
      <c r="D28" s="245"/>
      <c r="E28" s="244"/>
      <c r="F28" s="245"/>
      <c r="G28" s="244"/>
      <c r="H28" s="245"/>
      <c r="I28" s="244"/>
      <c r="J28" s="245"/>
      <c r="K28" s="246"/>
    </row>
    <row r="29" spans="1:11" x14ac:dyDescent="0.2">
      <c r="A29" s="211"/>
      <c r="B29" s="247"/>
      <c r="C29" s="244"/>
      <c r="D29" s="245"/>
      <c r="E29" s="244"/>
      <c r="F29" s="245"/>
      <c r="G29" s="244"/>
      <c r="H29" s="245"/>
      <c r="I29" s="244"/>
      <c r="J29" s="245"/>
      <c r="K29" s="246"/>
    </row>
    <row r="30" spans="1:11" x14ac:dyDescent="0.2">
      <c r="A30" s="211"/>
      <c r="B30" s="240"/>
      <c r="C30" s="244"/>
      <c r="D30" s="245"/>
      <c r="E30" s="244"/>
      <c r="F30" s="245"/>
      <c r="G30" s="244"/>
      <c r="H30" s="245"/>
      <c r="I30" s="244"/>
      <c r="J30" s="245"/>
      <c r="K30" s="246"/>
    </row>
    <row r="31" spans="1:11" x14ac:dyDescent="0.2">
      <c r="A31" s="211"/>
      <c r="B31" s="240"/>
      <c r="C31" s="244"/>
      <c r="D31" s="245"/>
      <c r="E31" s="244"/>
      <c r="F31" s="245"/>
      <c r="G31" s="244"/>
      <c r="H31" s="245"/>
      <c r="I31" s="244"/>
      <c r="J31" s="245"/>
      <c r="K31" s="246"/>
    </row>
    <row r="32" spans="1:11" x14ac:dyDescent="0.2">
      <c r="A32" s="211"/>
      <c r="B32" s="240"/>
      <c r="C32" s="244"/>
      <c r="D32" s="245"/>
      <c r="E32" s="244"/>
      <c r="F32" s="245"/>
      <c r="G32" s="244"/>
      <c r="H32" s="245"/>
      <c r="I32" s="244"/>
      <c r="J32" s="245"/>
      <c r="K32" s="246"/>
    </row>
    <row r="33" spans="1:11" x14ac:dyDescent="0.2">
      <c r="A33" s="211"/>
      <c r="B33" s="240"/>
      <c r="C33" s="244"/>
      <c r="D33" s="245"/>
      <c r="E33" s="244"/>
      <c r="F33" s="245"/>
      <c r="G33" s="244"/>
      <c r="H33" s="245"/>
      <c r="I33" s="244"/>
      <c r="J33" s="245"/>
      <c r="K33" s="246"/>
    </row>
    <row r="34" spans="1:11" x14ac:dyDescent="0.2">
      <c r="A34" s="211"/>
      <c r="B34" s="240"/>
      <c r="C34" s="244"/>
      <c r="D34" s="245"/>
      <c r="E34" s="244"/>
      <c r="F34" s="245"/>
      <c r="G34" s="244"/>
      <c r="H34" s="245"/>
      <c r="I34" s="244"/>
      <c r="J34" s="245"/>
      <c r="K34" s="246"/>
    </row>
    <row r="35" spans="1:11" x14ac:dyDescent="0.2">
      <c r="A35" s="211"/>
      <c r="B35" s="240"/>
      <c r="C35" s="244"/>
      <c r="D35" s="245"/>
      <c r="E35" s="244"/>
      <c r="F35" s="245"/>
      <c r="G35" s="244"/>
      <c r="H35" s="245"/>
      <c r="I35" s="244"/>
      <c r="J35" s="245"/>
      <c r="K35" s="246"/>
    </row>
    <row r="36" spans="1:11" x14ac:dyDescent="0.2">
      <c r="A36" s="211"/>
      <c r="B36" s="240"/>
      <c r="C36" s="244"/>
      <c r="D36" s="245"/>
      <c r="E36" s="244"/>
      <c r="F36" s="245"/>
      <c r="G36" s="244"/>
      <c r="H36" s="245"/>
      <c r="I36" s="244"/>
      <c r="J36" s="245"/>
      <c r="K36" s="246"/>
    </row>
    <row r="37" spans="1:11" x14ac:dyDescent="0.2">
      <c r="A37" s="211"/>
      <c r="B37" s="247"/>
      <c r="C37" s="244"/>
      <c r="D37" s="245"/>
      <c r="E37" s="244"/>
      <c r="F37" s="245"/>
      <c r="G37" s="244"/>
      <c r="H37" s="245"/>
      <c r="I37" s="244"/>
      <c r="J37" s="245"/>
      <c r="K37" s="246"/>
    </row>
    <row r="38" spans="1:11" x14ac:dyDescent="0.2">
      <c r="A38" s="211"/>
      <c r="B38" s="247"/>
      <c r="C38" s="244"/>
      <c r="D38" s="245"/>
      <c r="E38" s="244"/>
      <c r="F38" s="245"/>
      <c r="G38" s="244"/>
      <c r="H38" s="245"/>
      <c r="I38" s="244"/>
      <c r="J38" s="245"/>
      <c r="K38" s="246"/>
    </row>
    <row r="39" spans="1:11" x14ac:dyDescent="0.2">
      <c r="A39" s="211"/>
      <c r="B39" s="247"/>
      <c r="C39" s="244"/>
      <c r="D39" s="245"/>
      <c r="E39" s="244"/>
      <c r="F39" s="245"/>
      <c r="G39" s="244"/>
      <c r="H39" s="245"/>
      <c r="I39" s="244"/>
      <c r="J39" s="245"/>
      <c r="K39" s="246"/>
    </row>
    <row r="40" spans="1:11" x14ac:dyDescent="0.2">
      <c r="A40" s="211"/>
      <c r="B40" s="247"/>
      <c r="C40" s="244"/>
      <c r="D40" s="245"/>
      <c r="E40" s="244"/>
      <c r="F40" s="245"/>
      <c r="G40" s="244"/>
      <c r="H40" s="245"/>
      <c r="I40" s="244"/>
      <c r="J40" s="245"/>
      <c r="K40" s="246"/>
    </row>
    <row r="41" spans="1:11" x14ac:dyDescent="0.2">
      <c r="A41" s="211"/>
      <c r="B41" s="247"/>
      <c r="C41" s="244"/>
      <c r="D41" s="245"/>
      <c r="E41" s="244"/>
      <c r="F41" s="245"/>
      <c r="G41" s="244"/>
      <c r="H41" s="245"/>
      <c r="I41" s="244"/>
      <c r="J41" s="245"/>
      <c r="K41" s="246"/>
    </row>
    <row r="42" spans="1:11" x14ac:dyDescent="0.2">
      <c r="A42" s="211"/>
      <c r="B42" s="247"/>
      <c r="C42" s="244"/>
      <c r="D42" s="245"/>
      <c r="E42" s="244"/>
      <c r="F42" s="245"/>
      <c r="G42" s="244"/>
      <c r="H42" s="245"/>
      <c r="I42" s="244"/>
      <c r="J42" s="245"/>
      <c r="K42" s="246"/>
    </row>
    <row r="43" spans="1:11" x14ac:dyDescent="0.2">
      <c r="A43" s="211"/>
      <c r="B43" s="247"/>
      <c r="C43" s="244"/>
      <c r="D43" s="245"/>
      <c r="E43" s="244"/>
      <c r="F43" s="245"/>
      <c r="G43" s="244"/>
      <c r="H43" s="245"/>
      <c r="I43" s="244"/>
      <c r="J43" s="245"/>
      <c r="K43" s="246"/>
    </row>
    <row r="44" spans="1:11" x14ac:dyDescent="0.2">
      <c r="A44" s="211"/>
      <c r="B44" s="247"/>
      <c r="C44" s="244"/>
      <c r="D44" s="245"/>
      <c r="E44" s="244"/>
      <c r="F44" s="245"/>
      <c r="G44" s="244"/>
      <c r="H44" s="245"/>
      <c r="I44" s="244"/>
      <c r="J44" s="245"/>
      <c r="K44" s="246"/>
    </row>
    <row r="45" spans="1:11" x14ac:dyDescent="0.2">
      <c r="A45" s="211"/>
      <c r="B45" s="240"/>
      <c r="C45" s="244"/>
      <c r="D45" s="245"/>
      <c r="E45" s="244"/>
      <c r="F45" s="245"/>
      <c r="G45" s="244"/>
      <c r="H45" s="245"/>
      <c r="I45" s="244"/>
      <c r="J45" s="245"/>
      <c r="K45" s="246"/>
    </row>
    <row r="46" spans="1:11" x14ac:dyDescent="0.2">
      <c r="A46" s="211"/>
      <c r="B46" s="240"/>
      <c r="C46" s="244"/>
      <c r="D46" s="245"/>
      <c r="E46" s="244"/>
      <c r="F46" s="245"/>
      <c r="G46" s="244"/>
      <c r="H46" s="245"/>
      <c r="I46" s="244"/>
      <c r="J46" s="245"/>
      <c r="K46" s="246"/>
    </row>
    <row r="47" spans="1:11" x14ac:dyDescent="0.2">
      <c r="A47" s="211"/>
      <c r="B47" s="247"/>
      <c r="C47" s="244"/>
      <c r="D47" s="245"/>
      <c r="E47" s="244"/>
      <c r="F47" s="245"/>
      <c r="G47" s="244"/>
      <c r="H47" s="245"/>
      <c r="I47" s="244"/>
      <c r="J47" s="245"/>
      <c r="K47" s="246"/>
    </row>
    <row r="48" spans="1:11" x14ac:dyDescent="0.2">
      <c r="A48" s="211"/>
      <c r="B48" s="240"/>
      <c r="C48" s="244"/>
      <c r="D48" s="245"/>
      <c r="E48" s="244"/>
      <c r="F48" s="245"/>
      <c r="G48" s="244"/>
      <c r="H48" s="245"/>
      <c r="I48" s="244"/>
      <c r="J48" s="245"/>
      <c r="K48" s="246"/>
    </row>
    <row r="49" spans="1:11" x14ac:dyDescent="0.2">
      <c r="A49" s="211"/>
      <c r="B49" s="240"/>
      <c r="C49" s="244"/>
      <c r="D49" s="245"/>
      <c r="E49" s="244"/>
      <c r="F49" s="245"/>
      <c r="G49" s="244"/>
      <c r="H49" s="245"/>
      <c r="I49" s="244"/>
      <c r="J49" s="245"/>
      <c r="K49" s="246"/>
    </row>
    <row r="50" spans="1:11" x14ac:dyDescent="0.2">
      <c r="A50" s="211"/>
      <c r="B50" s="240"/>
      <c r="C50" s="244"/>
      <c r="D50" s="245"/>
      <c r="E50" s="244"/>
      <c r="F50" s="245"/>
      <c r="G50" s="244"/>
      <c r="H50" s="245"/>
      <c r="I50" s="244"/>
      <c r="J50" s="245"/>
      <c r="K50" s="246"/>
    </row>
    <row r="51" spans="1:11" x14ac:dyDescent="0.2">
      <c r="A51" s="211"/>
      <c r="B51" s="240"/>
      <c r="C51" s="244"/>
      <c r="D51" s="245"/>
      <c r="E51" s="244"/>
      <c r="F51" s="245"/>
      <c r="G51" s="244"/>
      <c r="H51" s="245"/>
      <c r="I51" s="244"/>
      <c r="J51" s="245"/>
      <c r="K51" s="246"/>
    </row>
    <row r="52" spans="1:11" x14ac:dyDescent="0.2">
      <c r="A52" s="211"/>
      <c r="B52" s="247"/>
      <c r="C52" s="244"/>
      <c r="D52" s="245"/>
      <c r="E52" s="244"/>
      <c r="F52" s="245"/>
      <c r="G52" s="244"/>
      <c r="H52" s="245"/>
      <c r="I52" s="244"/>
      <c r="J52" s="245"/>
      <c r="K52" s="246"/>
    </row>
    <row r="53" spans="1:11" x14ac:dyDescent="0.2">
      <c r="A53" s="211"/>
      <c r="B53" s="247"/>
      <c r="C53" s="244"/>
      <c r="D53" s="245"/>
      <c r="E53" s="244"/>
      <c r="F53" s="245"/>
      <c r="G53" s="244"/>
      <c r="H53" s="245"/>
      <c r="I53" s="244"/>
      <c r="J53" s="245"/>
      <c r="K53" s="246"/>
    </row>
    <row r="54" spans="1:11" x14ac:dyDescent="0.2">
      <c r="A54" s="211"/>
      <c r="B54" s="247"/>
      <c r="C54" s="244"/>
      <c r="D54" s="245"/>
      <c r="E54" s="244"/>
      <c r="F54" s="245"/>
      <c r="G54" s="244"/>
      <c r="H54" s="245"/>
      <c r="I54" s="244"/>
      <c r="J54" s="245"/>
      <c r="K54" s="246"/>
    </row>
    <row r="55" spans="1:11" x14ac:dyDescent="0.2">
      <c r="A55" s="211"/>
      <c r="B55" s="240"/>
      <c r="C55" s="244"/>
      <c r="D55" s="245"/>
      <c r="E55" s="244"/>
      <c r="F55" s="245"/>
      <c r="G55" s="244"/>
      <c r="H55" s="245"/>
      <c r="I55" s="244"/>
      <c r="J55" s="245"/>
      <c r="K55" s="246"/>
    </row>
    <row r="56" spans="1:11" x14ac:dyDescent="0.2">
      <c r="A56" s="211"/>
      <c r="B56" s="240"/>
      <c r="C56" s="244"/>
      <c r="D56" s="245"/>
      <c r="E56" s="244"/>
      <c r="F56" s="245"/>
      <c r="G56" s="244"/>
      <c r="H56" s="245"/>
      <c r="I56" s="244"/>
      <c r="J56" s="245"/>
      <c r="K56" s="246"/>
    </row>
    <row r="57" spans="1:11" x14ac:dyDescent="0.2">
      <c r="A57" s="211"/>
      <c r="B57" s="240"/>
      <c r="C57" s="244"/>
      <c r="D57" s="245"/>
      <c r="E57" s="244"/>
      <c r="F57" s="245"/>
      <c r="G57" s="244"/>
      <c r="H57" s="245"/>
      <c r="I57" s="244"/>
      <c r="J57" s="245"/>
      <c r="K57" s="246"/>
    </row>
    <row r="58" spans="1:11" x14ac:dyDescent="0.2">
      <c r="A58" s="211"/>
      <c r="B58" s="247"/>
      <c r="C58" s="244"/>
      <c r="D58" s="245"/>
      <c r="E58" s="244"/>
      <c r="F58" s="245"/>
      <c r="G58" s="244"/>
      <c r="H58" s="245"/>
      <c r="I58" s="244"/>
      <c r="J58" s="245"/>
      <c r="K58" s="246"/>
    </row>
    <row r="59" spans="1:11" x14ac:dyDescent="0.2">
      <c r="A59" s="211"/>
      <c r="B59" s="240"/>
      <c r="C59" s="244"/>
      <c r="D59" s="245"/>
      <c r="E59" s="244"/>
      <c r="F59" s="245"/>
      <c r="G59" s="244"/>
      <c r="H59" s="245"/>
      <c r="I59" s="244"/>
      <c r="J59" s="245"/>
      <c r="K59" s="246"/>
    </row>
    <row r="60" spans="1:11" x14ac:dyDescent="0.2">
      <c r="A60" s="211"/>
      <c r="B60" s="240"/>
      <c r="C60" s="244"/>
      <c r="D60" s="245"/>
      <c r="E60" s="244"/>
      <c r="F60" s="245"/>
      <c r="G60" s="244"/>
      <c r="H60" s="245"/>
      <c r="I60" s="244"/>
      <c r="J60" s="245"/>
      <c r="K60" s="246"/>
    </row>
    <row r="61" spans="1:11" x14ac:dyDescent="0.2">
      <c r="A61" s="211"/>
      <c r="B61" s="240"/>
      <c r="C61" s="244"/>
      <c r="D61" s="245"/>
      <c r="E61" s="244"/>
      <c r="F61" s="245"/>
      <c r="G61" s="244"/>
      <c r="H61" s="245"/>
      <c r="I61" s="244"/>
      <c r="J61" s="245"/>
      <c r="K61" s="246"/>
    </row>
    <row r="62" spans="1:11" x14ac:dyDescent="0.2">
      <c r="A62" s="211"/>
      <c r="B62" s="240"/>
      <c r="C62" s="244"/>
      <c r="D62" s="245"/>
      <c r="E62" s="244"/>
      <c r="F62" s="245"/>
      <c r="G62" s="244"/>
      <c r="H62" s="245"/>
      <c r="I62" s="244"/>
      <c r="J62" s="245"/>
      <c r="K62" s="246"/>
    </row>
    <row r="63" spans="1:11" x14ac:dyDescent="0.2">
      <c r="A63" s="211"/>
      <c r="B63" s="240"/>
      <c r="C63" s="244"/>
      <c r="D63" s="245"/>
      <c r="E63" s="244"/>
      <c r="F63" s="245"/>
      <c r="G63" s="244"/>
      <c r="H63" s="245"/>
      <c r="I63" s="244"/>
      <c r="J63" s="245"/>
      <c r="K63" s="246"/>
    </row>
    <row r="64" spans="1:11" x14ac:dyDescent="0.2">
      <c r="A64" s="211"/>
      <c r="B64" s="240"/>
      <c r="C64" s="244"/>
      <c r="D64" s="245"/>
      <c r="E64" s="244"/>
      <c r="F64" s="245"/>
      <c r="G64" s="244"/>
      <c r="H64" s="245"/>
      <c r="I64" s="244"/>
      <c r="J64" s="245"/>
      <c r="K64" s="246"/>
    </row>
    <row r="65" spans="1:11" x14ac:dyDescent="0.2">
      <c r="A65" s="211"/>
      <c r="B65" s="240"/>
      <c r="C65" s="244"/>
      <c r="D65" s="245"/>
      <c r="E65" s="244"/>
      <c r="F65" s="245"/>
      <c r="G65" s="244"/>
      <c r="H65" s="245"/>
      <c r="I65" s="244"/>
      <c r="J65" s="245"/>
      <c r="K65" s="246"/>
    </row>
    <row r="66" spans="1:11" x14ac:dyDescent="0.2">
      <c r="A66" s="211"/>
      <c r="B66" s="240"/>
      <c r="C66" s="244"/>
      <c r="D66" s="245"/>
      <c r="E66" s="244"/>
      <c r="F66" s="245"/>
      <c r="G66" s="244"/>
      <c r="H66" s="245"/>
      <c r="I66" s="244"/>
      <c r="J66" s="245"/>
      <c r="K66" s="246"/>
    </row>
    <row r="67" spans="1:11" x14ac:dyDescent="0.2">
      <c r="A67" s="211"/>
      <c r="B67" s="240"/>
      <c r="C67" s="244"/>
      <c r="D67" s="245"/>
      <c r="E67" s="244"/>
      <c r="F67" s="245"/>
      <c r="G67" s="244"/>
      <c r="H67" s="245"/>
      <c r="I67" s="244"/>
      <c r="J67" s="245"/>
      <c r="K67" s="246"/>
    </row>
    <row r="68" spans="1:11" x14ac:dyDescent="0.2">
      <c r="A68" s="211"/>
      <c r="B68" s="240"/>
      <c r="C68" s="244"/>
      <c r="D68" s="245"/>
      <c r="E68" s="244"/>
      <c r="F68" s="245"/>
      <c r="G68" s="244"/>
      <c r="H68" s="245"/>
      <c r="I68" s="244"/>
      <c r="J68" s="245"/>
      <c r="K68" s="246"/>
    </row>
    <row r="69" spans="1:11" x14ac:dyDescent="0.2">
      <c r="A69" s="211"/>
      <c r="B69" s="240"/>
      <c r="C69" s="244"/>
      <c r="D69" s="245"/>
      <c r="E69" s="244"/>
      <c r="F69" s="245"/>
      <c r="G69" s="244"/>
      <c r="H69" s="245"/>
      <c r="I69" s="244"/>
      <c r="J69" s="245"/>
      <c r="K69" s="246"/>
    </row>
    <row r="70" spans="1:11" x14ac:dyDescent="0.2">
      <c r="A70" s="211"/>
      <c r="B70" s="240"/>
      <c r="C70" s="244"/>
      <c r="D70" s="245"/>
      <c r="E70" s="244"/>
      <c r="F70" s="245"/>
      <c r="G70" s="244"/>
      <c r="H70" s="245"/>
      <c r="I70" s="244"/>
      <c r="J70" s="245"/>
      <c r="K70" s="246"/>
    </row>
    <row r="71" spans="1:11" x14ac:dyDescent="0.2">
      <c r="A71" s="211"/>
      <c r="B71" s="240"/>
      <c r="C71" s="244"/>
      <c r="D71" s="245"/>
      <c r="E71" s="244"/>
      <c r="F71" s="245"/>
      <c r="G71" s="244"/>
      <c r="H71" s="245"/>
      <c r="I71" s="244"/>
      <c r="J71" s="245"/>
      <c r="K71" s="246"/>
    </row>
    <row r="72" spans="1:11" x14ac:dyDescent="0.2">
      <c r="A72" s="211"/>
      <c r="B72" s="240"/>
      <c r="C72" s="244"/>
      <c r="D72" s="245"/>
      <c r="E72" s="244"/>
      <c r="F72" s="245"/>
      <c r="G72" s="244"/>
      <c r="H72" s="245"/>
      <c r="I72" s="244"/>
      <c r="J72" s="245"/>
      <c r="K72" s="246"/>
    </row>
    <row r="73" spans="1:11" x14ac:dyDescent="0.2">
      <c r="A73" s="211"/>
      <c r="B73" s="240"/>
      <c r="C73" s="244"/>
      <c r="D73" s="245"/>
      <c r="E73" s="244"/>
      <c r="F73" s="245"/>
      <c r="G73" s="244"/>
      <c r="H73" s="245"/>
      <c r="I73" s="244"/>
      <c r="J73" s="245"/>
      <c r="K73" s="246"/>
    </row>
    <row r="74" spans="1:11" x14ac:dyDescent="0.2">
      <c r="A74" s="211"/>
      <c r="B74" s="240"/>
      <c r="C74" s="244"/>
      <c r="D74" s="245"/>
      <c r="E74" s="244"/>
      <c r="F74" s="245"/>
      <c r="G74" s="244"/>
      <c r="H74" s="245"/>
      <c r="I74" s="244"/>
      <c r="J74" s="245"/>
      <c r="K74" s="246"/>
    </row>
    <row r="75" spans="1:11" x14ac:dyDescent="0.2">
      <c r="A75" s="211"/>
      <c r="B75" s="240"/>
      <c r="C75" s="244"/>
      <c r="D75" s="245"/>
      <c r="E75" s="244"/>
      <c r="F75" s="245"/>
      <c r="G75" s="244"/>
      <c r="H75" s="245"/>
      <c r="I75" s="244"/>
      <c r="J75" s="245"/>
      <c r="K75" s="246"/>
    </row>
    <row r="76" spans="1:11" x14ac:dyDescent="0.2">
      <c r="A76" s="211"/>
      <c r="B76" s="240"/>
      <c r="C76" s="244"/>
      <c r="D76" s="245"/>
      <c r="E76" s="244"/>
      <c r="F76" s="245"/>
      <c r="G76" s="244"/>
      <c r="H76" s="245"/>
      <c r="I76" s="244"/>
      <c r="J76" s="245"/>
      <c r="K76" s="246"/>
    </row>
    <row r="77" spans="1:11" x14ac:dyDescent="0.2">
      <c r="A77" s="211"/>
      <c r="B77" s="240"/>
      <c r="C77" s="244"/>
      <c r="D77" s="245"/>
      <c r="E77" s="244"/>
      <c r="F77" s="245"/>
      <c r="G77" s="244"/>
      <c r="H77" s="245"/>
      <c r="I77" s="244"/>
      <c r="J77" s="245"/>
      <c r="K77" s="246"/>
    </row>
    <row r="78" spans="1:11" x14ac:dyDescent="0.2">
      <c r="A78" s="211"/>
      <c r="B78" s="240"/>
      <c r="C78" s="244"/>
      <c r="D78" s="245"/>
      <c r="E78" s="244"/>
      <c r="F78" s="245"/>
      <c r="G78" s="244"/>
      <c r="H78" s="245"/>
      <c r="I78" s="244"/>
      <c r="J78" s="245"/>
      <c r="K78" s="246"/>
    </row>
    <row r="79" spans="1:11" x14ac:dyDescent="0.2">
      <c r="A79" s="211"/>
      <c r="B79" s="240"/>
      <c r="C79" s="244"/>
      <c r="D79" s="245"/>
      <c r="E79" s="244"/>
      <c r="F79" s="245"/>
      <c r="G79" s="244"/>
      <c r="H79" s="245"/>
      <c r="I79" s="244"/>
      <c r="J79" s="245"/>
      <c r="K79" s="246"/>
    </row>
    <row r="80" spans="1:11" x14ac:dyDescent="0.2">
      <c r="A80" s="211"/>
      <c r="B80" s="240"/>
      <c r="C80" s="244"/>
      <c r="D80" s="245"/>
      <c r="E80" s="244"/>
      <c r="F80" s="245"/>
      <c r="G80" s="244"/>
      <c r="H80" s="245"/>
      <c r="I80" s="244"/>
      <c r="J80" s="245"/>
      <c r="K80" s="246"/>
    </row>
    <row r="81" spans="1:12" x14ac:dyDescent="0.2">
      <c r="A81" s="211"/>
      <c r="B81" s="240"/>
      <c r="C81" s="244"/>
      <c r="D81" s="245"/>
      <c r="E81" s="244"/>
      <c r="F81" s="245"/>
      <c r="G81" s="244"/>
      <c r="H81" s="245"/>
      <c r="I81" s="244"/>
      <c r="J81" s="245"/>
      <c r="K81" s="246"/>
    </row>
    <row r="82" spans="1:12" x14ac:dyDescent="0.2">
      <c r="A82" s="211"/>
      <c r="B82" s="240"/>
      <c r="C82" s="244"/>
      <c r="D82" s="245"/>
      <c r="E82" s="244"/>
      <c r="F82" s="245"/>
      <c r="G82" s="244"/>
      <c r="H82" s="245"/>
      <c r="I82" s="244"/>
      <c r="J82" s="245"/>
      <c r="K82" s="246"/>
    </row>
    <row r="83" spans="1:12" x14ac:dyDescent="0.2">
      <c r="A83" s="211"/>
      <c r="B83" s="240"/>
      <c r="C83" s="244"/>
      <c r="D83" s="245"/>
      <c r="E83" s="244"/>
      <c r="F83" s="245"/>
      <c r="G83" s="244"/>
      <c r="H83" s="245"/>
      <c r="I83" s="244"/>
      <c r="J83" s="245"/>
      <c r="K83" s="246"/>
    </row>
    <row r="84" spans="1:12" x14ac:dyDescent="0.2">
      <c r="A84" s="211"/>
      <c r="B84" s="240"/>
      <c r="C84" s="244"/>
      <c r="D84" s="245"/>
      <c r="E84" s="244"/>
      <c r="F84" s="245"/>
      <c r="G84" s="244"/>
      <c r="H84" s="245"/>
      <c r="I84" s="244"/>
      <c r="J84" s="245"/>
      <c r="K84" s="246"/>
    </row>
    <row r="85" spans="1:12" x14ac:dyDescent="0.2">
      <c r="A85" s="211"/>
      <c r="B85" s="240"/>
      <c r="C85" s="244"/>
      <c r="D85" s="245"/>
      <c r="E85" s="244"/>
      <c r="F85" s="245"/>
      <c r="G85" s="244"/>
      <c r="H85" s="245"/>
      <c r="I85" s="244"/>
      <c r="J85" s="245"/>
      <c r="K85" s="246"/>
    </row>
    <row r="86" spans="1:12" x14ac:dyDescent="0.2">
      <c r="A86" s="211"/>
      <c r="B86" s="240"/>
      <c r="C86" s="244"/>
      <c r="D86" s="245"/>
      <c r="E86" s="244"/>
      <c r="F86" s="245"/>
      <c r="G86" s="244"/>
      <c r="H86" s="245"/>
      <c r="I86" s="244"/>
      <c r="J86" s="245"/>
      <c r="K86" s="246"/>
    </row>
    <row r="87" spans="1:12" x14ac:dyDescent="0.2">
      <c r="A87" s="211"/>
      <c r="B87" s="240"/>
      <c r="C87" s="244"/>
      <c r="D87" s="245"/>
      <c r="E87" s="244"/>
      <c r="F87" s="245"/>
      <c r="G87" s="244"/>
      <c r="H87" s="245"/>
      <c r="I87" s="244"/>
      <c r="J87" s="245"/>
      <c r="K87" s="246"/>
    </row>
    <row r="88" spans="1:12" x14ac:dyDescent="0.2">
      <c r="A88" s="211"/>
      <c r="B88" s="240"/>
      <c r="C88" s="244"/>
      <c r="D88" s="245"/>
      <c r="E88" s="244"/>
      <c r="F88" s="245"/>
      <c r="G88" s="244"/>
      <c r="H88" s="245"/>
      <c r="I88" s="244"/>
      <c r="J88" s="245"/>
      <c r="K88" s="246"/>
    </row>
    <row r="89" spans="1:12" x14ac:dyDescent="0.2">
      <c r="A89" s="211"/>
      <c r="B89" s="240"/>
      <c r="C89" s="244"/>
      <c r="D89" s="245"/>
      <c r="E89" s="244"/>
      <c r="F89" s="245"/>
      <c r="G89" s="244"/>
      <c r="H89" s="245"/>
      <c r="I89" s="244"/>
      <c r="J89" s="245"/>
      <c r="K89" s="246"/>
    </row>
    <row r="90" spans="1:12" x14ac:dyDescent="0.2">
      <c r="A90" s="211"/>
      <c r="B90" s="240"/>
      <c r="C90" s="244"/>
      <c r="D90" s="245"/>
      <c r="E90" s="244"/>
      <c r="F90" s="245"/>
      <c r="G90" s="244"/>
      <c r="H90" s="245"/>
      <c r="I90" s="244"/>
      <c r="J90" s="245"/>
      <c r="K90" s="246"/>
    </row>
    <row r="91" spans="1:12" x14ac:dyDescent="0.2">
      <c r="A91" s="211"/>
      <c r="B91" s="247"/>
      <c r="C91" s="244"/>
      <c r="D91" s="245"/>
      <c r="E91" s="244"/>
      <c r="F91" s="245"/>
      <c r="G91" s="244"/>
      <c r="H91" s="245"/>
      <c r="I91" s="244"/>
      <c r="J91" s="245"/>
      <c r="K91" s="246"/>
    </row>
    <row r="92" spans="1:12" x14ac:dyDescent="0.2">
      <c r="A92" s="211"/>
      <c r="B92" s="247"/>
      <c r="C92" s="244"/>
      <c r="D92" s="245"/>
      <c r="E92" s="244"/>
      <c r="F92" s="245"/>
      <c r="G92" s="244"/>
      <c r="H92" s="245"/>
      <c r="I92" s="244"/>
      <c r="J92" s="245"/>
      <c r="K92" s="246"/>
    </row>
    <row r="93" spans="1:12" x14ac:dyDescent="0.2">
      <c r="A93" s="211"/>
      <c r="B93" s="247"/>
      <c r="C93" s="244"/>
      <c r="D93" s="245"/>
      <c r="E93" s="244"/>
      <c r="F93" s="245"/>
      <c r="G93" s="244"/>
      <c r="H93" s="245"/>
      <c r="I93" s="244"/>
      <c r="J93" s="245"/>
      <c r="K93" s="246"/>
    </row>
    <row r="94" spans="1:12" x14ac:dyDescent="0.2">
      <c r="A94" s="211"/>
      <c r="B94" s="247"/>
      <c r="C94" s="244"/>
      <c r="D94" s="245"/>
      <c r="E94" s="244"/>
      <c r="F94" s="245"/>
      <c r="G94" s="244"/>
      <c r="H94" s="245"/>
      <c r="I94" s="244"/>
      <c r="J94" s="245"/>
      <c r="K94" s="246"/>
    </row>
    <row r="95" spans="1:12" x14ac:dyDescent="0.2">
      <c r="A95" s="211"/>
      <c r="B95" s="247"/>
      <c r="C95" s="244"/>
      <c r="D95" s="245"/>
      <c r="E95" s="244"/>
      <c r="F95" s="245"/>
      <c r="G95" s="244"/>
      <c r="H95" s="245"/>
      <c r="I95" s="244"/>
      <c r="J95" s="245"/>
      <c r="K95" s="246"/>
    </row>
    <row r="96" spans="1:12" x14ac:dyDescent="0.2">
      <c r="A96" s="236"/>
      <c r="B96" s="237" t="s">
        <v>15</v>
      </c>
      <c r="C96" s="238">
        <f t="shared" ref="C96:K96" si="0">SUM(C12:C95)</f>
        <v>0</v>
      </c>
      <c r="D96" s="238">
        <f t="shared" si="0"/>
        <v>0</v>
      </c>
      <c r="E96" s="238">
        <f t="shared" si="0"/>
        <v>0</v>
      </c>
      <c r="F96" s="238">
        <f t="shared" si="0"/>
        <v>0</v>
      </c>
      <c r="G96" s="238">
        <f t="shared" si="0"/>
        <v>0</v>
      </c>
      <c r="H96" s="238">
        <f t="shared" si="0"/>
        <v>0</v>
      </c>
      <c r="I96" s="238">
        <f t="shared" si="0"/>
        <v>0</v>
      </c>
      <c r="J96" s="238">
        <f t="shared" si="0"/>
        <v>0</v>
      </c>
      <c r="K96" s="238">
        <f t="shared" si="0"/>
        <v>0</v>
      </c>
      <c r="L96" s="138">
        <f>SUM(C96:K96)</f>
        <v>0</v>
      </c>
    </row>
  </sheetData>
  <sheetProtection password="C4B2" sheet="1" insertRows="0" deleteRows="0" sort="0"/>
  <protectedRanges>
    <protectedRange password="FD1D" sqref="A12:K95" name="Range1"/>
  </protectedRanges>
  <phoneticPr fontId="2" type="noConversion"/>
  <pageMargins left="0.75" right="0.75" top="1" bottom="1" header="0.5" footer="0.5"/>
  <pageSetup paperSize="9" scale="5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workbookViewId="0">
      <pane ySplit="2805" topLeftCell="A11" activePane="bottomLeft"/>
      <selection pane="bottomLeft" activeCell="A11" sqref="A11"/>
    </sheetView>
  </sheetViews>
  <sheetFormatPr defaultRowHeight="12.75" x14ac:dyDescent="0.2"/>
  <cols>
    <col min="1" max="1" width="12.28515625" style="142" customWidth="1"/>
    <col min="2" max="2" width="45" style="142" customWidth="1"/>
    <col min="3" max="13" width="16.85546875" style="142" customWidth="1"/>
    <col min="14" max="14" width="13.7109375" style="142" bestFit="1" customWidth="1"/>
    <col min="15" max="16384" width="9.140625" style="142"/>
  </cols>
  <sheetData>
    <row r="1" spans="1:13" x14ac:dyDescent="0.2">
      <c r="A1" s="142" t="s">
        <v>0</v>
      </c>
      <c r="C1" s="143"/>
      <c r="D1" s="143"/>
      <c r="E1" s="143"/>
      <c r="F1" s="143"/>
      <c r="G1" s="143"/>
      <c r="H1" s="143"/>
      <c r="I1" s="143"/>
      <c r="J1" s="143"/>
      <c r="K1" s="143"/>
      <c r="L1" s="143"/>
      <c r="M1" s="143"/>
    </row>
    <row r="2" spans="1:13" x14ac:dyDescent="0.2">
      <c r="C2" s="143"/>
      <c r="D2" s="143"/>
      <c r="E2" s="143"/>
      <c r="F2" s="143"/>
      <c r="G2" s="143"/>
      <c r="H2" s="143"/>
      <c r="I2" s="143"/>
      <c r="J2" s="143"/>
      <c r="K2" s="143"/>
      <c r="L2" s="143"/>
      <c r="M2" s="143"/>
    </row>
    <row r="3" spans="1:13" x14ac:dyDescent="0.2">
      <c r="A3" s="142" t="s">
        <v>30</v>
      </c>
      <c r="C3" s="143"/>
      <c r="D3" s="143"/>
      <c r="E3" s="143"/>
      <c r="F3" s="143"/>
      <c r="G3" s="143"/>
      <c r="H3" s="143"/>
      <c r="I3" s="143"/>
      <c r="J3" s="143"/>
      <c r="K3" s="143"/>
      <c r="L3" s="143"/>
      <c r="M3" s="143"/>
    </row>
    <row r="4" spans="1:13" x14ac:dyDescent="0.2">
      <c r="C4" s="143"/>
      <c r="D4" s="143"/>
      <c r="E4" s="143"/>
      <c r="F4" s="143"/>
      <c r="G4" s="143"/>
      <c r="H4" s="143"/>
      <c r="I4" s="143"/>
      <c r="J4" s="143"/>
      <c r="K4" s="143"/>
      <c r="L4" s="143"/>
      <c r="M4" s="143"/>
    </row>
    <row r="5" spans="1:13" x14ac:dyDescent="0.2">
      <c r="A5" s="142" t="s">
        <v>33</v>
      </c>
      <c r="C5" s="196" t="str">
        <f>Team!B5</f>
        <v>TANGE</v>
      </c>
      <c r="D5" s="143"/>
      <c r="E5" s="143"/>
      <c r="F5" s="143"/>
      <c r="G5" s="143"/>
      <c r="H5" s="143"/>
      <c r="I5" s="143"/>
      <c r="J5" s="143"/>
      <c r="K5" s="143"/>
      <c r="L5" s="143"/>
      <c r="M5" s="143"/>
    </row>
    <row r="6" spans="1:13" x14ac:dyDescent="0.2">
      <c r="A6" s="142" t="s">
        <v>34</v>
      </c>
      <c r="C6" s="197">
        <f>Team!B6</f>
        <v>2013</v>
      </c>
      <c r="D6" s="143"/>
      <c r="E6" s="143"/>
      <c r="F6" s="143"/>
      <c r="G6" s="143"/>
      <c r="H6" s="143"/>
      <c r="I6" s="143"/>
      <c r="J6" s="143"/>
      <c r="K6" s="143"/>
      <c r="L6" s="143"/>
      <c r="M6" s="143"/>
    </row>
    <row r="7" spans="1:13" x14ac:dyDescent="0.2">
      <c r="C7" s="143"/>
      <c r="D7" s="143"/>
      <c r="E7" s="143"/>
      <c r="F7" s="143"/>
      <c r="G7" s="143"/>
      <c r="H7" s="143"/>
      <c r="I7" s="143"/>
      <c r="J7" s="143"/>
      <c r="K7" s="143"/>
      <c r="L7" s="143"/>
      <c r="M7" s="143"/>
    </row>
    <row r="8" spans="1:13" x14ac:dyDescent="0.2">
      <c r="A8" s="142" t="s">
        <v>45</v>
      </c>
      <c r="C8" s="143"/>
      <c r="D8" s="143"/>
      <c r="E8" s="143"/>
      <c r="F8" s="143"/>
      <c r="G8" s="143"/>
      <c r="H8" s="143"/>
      <c r="I8" s="143"/>
      <c r="J8" s="143"/>
      <c r="K8" s="143"/>
      <c r="L8" s="143"/>
      <c r="M8" s="143"/>
    </row>
    <row r="9" spans="1:13" x14ac:dyDescent="0.2">
      <c r="A9" s="198" t="s">
        <v>2</v>
      </c>
      <c r="B9" s="199" t="s">
        <v>3</v>
      </c>
      <c r="C9" s="200" t="s">
        <v>17</v>
      </c>
      <c r="D9" s="201" t="s">
        <v>19</v>
      </c>
      <c r="E9" s="200" t="s">
        <v>18</v>
      </c>
      <c r="F9" s="201" t="s">
        <v>7</v>
      </c>
      <c r="G9" s="200" t="s">
        <v>27</v>
      </c>
      <c r="H9" s="201" t="s">
        <v>21</v>
      </c>
      <c r="I9" s="202" t="s">
        <v>25</v>
      </c>
      <c r="J9" s="200" t="s">
        <v>23</v>
      </c>
      <c r="K9" s="201" t="s">
        <v>26</v>
      </c>
      <c r="L9" s="202" t="s">
        <v>49</v>
      </c>
      <c r="M9" s="202" t="s">
        <v>24</v>
      </c>
    </row>
    <row r="10" spans="1:13" x14ac:dyDescent="0.2">
      <c r="A10" s="203"/>
      <c r="B10" s="204"/>
      <c r="C10" s="205"/>
      <c r="D10" s="206" t="s">
        <v>20</v>
      </c>
      <c r="E10" s="205"/>
      <c r="F10" s="206"/>
      <c r="G10" s="205" t="s">
        <v>28</v>
      </c>
      <c r="H10" s="206"/>
      <c r="I10" s="207"/>
      <c r="J10" s="205" t="s">
        <v>22</v>
      </c>
      <c r="K10" s="206" t="s">
        <v>29</v>
      </c>
      <c r="L10" s="207"/>
      <c r="M10" s="207"/>
    </row>
    <row r="11" spans="1:13" x14ac:dyDescent="0.2">
      <c r="A11" s="211"/>
      <c r="B11" s="212"/>
      <c r="C11" s="213"/>
      <c r="D11" s="214"/>
      <c r="E11" s="213"/>
      <c r="F11" s="214"/>
      <c r="G11" s="213"/>
      <c r="H11" s="214"/>
      <c r="I11" s="215"/>
      <c r="J11" s="213"/>
      <c r="K11" s="214"/>
      <c r="L11" s="215"/>
      <c r="M11" s="215"/>
    </row>
    <row r="12" spans="1:13" x14ac:dyDescent="0.2">
      <c r="A12" s="211"/>
      <c r="B12" s="212"/>
      <c r="C12" s="213"/>
      <c r="D12" s="214"/>
      <c r="E12" s="213"/>
      <c r="F12" s="214"/>
      <c r="G12" s="213"/>
      <c r="H12" s="214"/>
      <c r="I12" s="215"/>
      <c r="J12" s="213"/>
      <c r="K12" s="214"/>
      <c r="L12" s="215"/>
      <c r="M12" s="215"/>
    </row>
    <row r="13" spans="1:13" x14ac:dyDescent="0.2">
      <c r="A13" s="211"/>
      <c r="B13" s="212"/>
      <c r="C13" s="216"/>
      <c r="D13" s="217"/>
      <c r="E13" s="216"/>
      <c r="F13" s="217"/>
      <c r="G13" s="213"/>
      <c r="H13" s="214"/>
      <c r="I13" s="215"/>
      <c r="J13" s="213"/>
      <c r="K13" s="214"/>
      <c r="L13" s="215"/>
      <c r="M13" s="215"/>
    </row>
    <row r="14" spans="1:13" x14ac:dyDescent="0.2">
      <c r="A14" s="211"/>
      <c r="B14" s="212"/>
      <c r="C14" s="213"/>
      <c r="D14" s="214"/>
      <c r="E14" s="213"/>
      <c r="F14" s="214"/>
      <c r="G14" s="216"/>
      <c r="H14" s="217"/>
      <c r="I14" s="218"/>
      <c r="J14" s="216"/>
      <c r="K14" s="217"/>
      <c r="L14" s="218"/>
      <c r="M14" s="218"/>
    </row>
    <row r="15" spans="1:13" x14ac:dyDescent="0.2">
      <c r="A15" s="219"/>
      <c r="B15" s="212"/>
      <c r="C15" s="216"/>
      <c r="D15" s="217"/>
      <c r="E15" s="216"/>
      <c r="F15" s="220"/>
      <c r="G15" s="216"/>
      <c r="H15" s="217"/>
      <c r="I15" s="218"/>
      <c r="J15" s="216"/>
      <c r="K15" s="217"/>
      <c r="L15" s="218"/>
      <c r="M15" s="218"/>
    </row>
    <row r="16" spans="1:13" x14ac:dyDescent="0.2">
      <c r="A16" s="219"/>
      <c r="B16" s="212"/>
      <c r="C16" s="216"/>
      <c r="D16" s="217"/>
      <c r="E16" s="216"/>
      <c r="F16" s="220"/>
      <c r="G16" s="216"/>
      <c r="H16" s="217"/>
      <c r="I16" s="218"/>
      <c r="J16" s="216"/>
      <c r="K16" s="217"/>
      <c r="L16" s="218"/>
      <c r="M16" s="218"/>
    </row>
    <row r="17" spans="1:13" x14ac:dyDescent="0.2">
      <c r="A17" s="219"/>
      <c r="B17" s="212"/>
      <c r="C17" s="216"/>
      <c r="D17" s="217"/>
      <c r="E17" s="216"/>
      <c r="F17" s="220"/>
      <c r="G17" s="216"/>
      <c r="H17" s="217"/>
      <c r="I17" s="218"/>
      <c r="J17" s="216"/>
      <c r="K17" s="217"/>
      <c r="L17" s="218"/>
      <c r="M17" s="218"/>
    </row>
    <row r="18" spans="1:13" x14ac:dyDescent="0.2">
      <c r="A18" s="219"/>
      <c r="B18" s="212"/>
      <c r="C18" s="216"/>
      <c r="D18" s="217"/>
      <c r="E18" s="216"/>
      <c r="F18" s="220"/>
      <c r="G18" s="216"/>
      <c r="H18" s="217"/>
      <c r="I18" s="218"/>
      <c r="J18" s="216"/>
      <c r="K18" s="217"/>
      <c r="L18" s="218"/>
      <c r="M18" s="218"/>
    </row>
    <row r="19" spans="1:13" x14ac:dyDescent="0.2">
      <c r="A19" s="219"/>
      <c r="B19" s="212"/>
      <c r="C19" s="216"/>
      <c r="D19" s="217"/>
      <c r="E19" s="216"/>
      <c r="F19" s="220"/>
      <c r="G19" s="216"/>
      <c r="H19" s="217"/>
      <c r="I19" s="218"/>
      <c r="J19" s="216"/>
      <c r="K19" s="217"/>
      <c r="L19" s="218"/>
      <c r="M19" s="218"/>
    </row>
    <row r="20" spans="1:13" x14ac:dyDescent="0.2">
      <c r="A20" s="219"/>
      <c r="B20" s="212"/>
      <c r="C20" s="216"/>
      <c r="D20" s="217"/>
      <c r="E20" s="216"/>
      <c r="F20" s="217"/>
      <c r="G20" s="216"/>
      <c r="H20" s="217"/>
      <c r="I20" s="218"/>
      <c r="J20" s="216"/>
      <c r="K20" s="217"/>
      <c r="L20" s="218"/>
      <c r="M20" s="218"/>
    </row>
    <row r="21" spans="1:13" x14ac:dyDescent="0.2">
      <c r="A21" s="219"/>
      <c r="B21" s="212"/>
      <c r="C21" s="216"/>
      <c r="D21" s="217"/>
      <c r="E21" s="216"/>
      <c r="F21" s="217"/>
      <c r="G21" s="216"/>
      <c r="H21" s="217"/>
      <c r="I21" s="218"/>
      <c r="J21" s="216"/>
      <c r="K21" s="217"/>
      <c r="L21" s="218"/>
      <c r="M21" s="218"/>
    </row>
    <row r="22" spans="1:13" x14ac:dyDescent="0.2">
      <c r="A22" s="219"/>
      <c r="B22" s="212"/>
      <c r="C22" s="216"/>
      <c r="D22" s="217"/>
      <c r="E22" s="216"/>
      <c r="F22" s="217"/>
      <c r="G22" s="216"/>
      <c r="H22" s="217"/>
      <c r="I22" s="218"/>
      <c r="J22" s="216"/>
      <c r="K22" s="217"/>
      <c r="L22" s="218"/>
      <c r="M22" s="218"/>
    </row>
    <row r="23" spans="1:13" x14ac:dyDescent="0.2">
      <c r="A23" s="219"/>
      <c r="B23" s="212"/>
      <c r="C23" s="216"/>
      <c r="D23" s="217"/>
      <c r="E23" s="216"/>
      <c r="F23" s="217"/>
      <c r="G23" s="216"/>
      <c r="H23" s="217"/>
      <c r="I23" s="218"/>
      <c r="J23" s="216"/>
      <c r="K23" s="217"/>
      <c r="L23" s="218"/>
      <c r="M23" s="218"/>
    </row>
    <row r="24" spans="1:13" x14ac:dyDescent="0.2">
      <c r="A24" s="219"/>
      <c r="B24" s="212"/>
      <c r="C24" s="216"/>
      <c r="D24" s="217"/>
      <c r="E24" s="216"/>
      <c r="F24" s="217"/>
      <c r="G24" s="216"/>
      <c r="H24" s="217"/>
      <c r="I24" s="218"/>
      <c r="J24" s="216"/>
      <c r="K24" s="217"/>
      <c r="L24" s="218"/>
      <c r="M24" s="218"/>
    </row>
    <row r="25" spans="1:13" x14ac:dyDescent="0.2">
      <c r="A25" s="219"/>
      <c r="B25" s="212"/>
      <c r="C25" s="216"/>
      <c r="D25" s="217"/>
      <c r="E25" s="216"/>
      <c r="F25" s="217"/>
      <c r="G25" s="216"/>
      <c r="H25" s="217"/>
      <c r="I25" s="218"/>
      <c r="J25" s="216"/>
      <c r="K25" s="217"/>
      <c r="L25" s="218"/>
      <c r="M25" s="218"/>
    </row>
    <row r="26" spans="1:13" x14ac:dyDescent="0.2">
      <c r="A26" s="219"/>
      <c r="B26" s="212"/>
      <c r="C26" s="216"/>
      <c r="D26" s="217"/>
      <c r="E26" s="216"/>
      <c r="F26" s="217"/>
      <c r="G26" s="216"/>
      <c r="H26" s="217"/>
      <c r="I26" s="218"/>
      <c r="J26" s="216"/>
      <c r="K26" s="217"/>
      <c r="L26" s="218"/>
      <c r="M26" s="218"/>
    </row>
    <row r="27" spans="1:13" x14ac:dyDescent="0.2">
      <c r="A27" s="219"/>
      <c r="B27" s="212"/>
      <c r="C27" s="216"/>
      <c r="D27" s="217"/>
      <c r="E27" s="216"/>
      <c r="F27" s="217"/>
      <c r="G27" s="216"/>
      <c r="H27" s="217"/>
      <c r="I27" s="218"/>
      <c r="J27" s="216"/>
      <c r="K27" s="217"/>
      <c r="L27" s="218"/>
      <c r="M27" s="218"/>
    </row>
    <row r="28" spans="1:13" x14ac:dyDescent="0.2">
      <c r="A28" s="219"/>
      <c r="B28" s="212"/>
      <c r="C28" s="216"/>
      <c r="D28" s="217"/>
      <c r="E28" s="216"/>
      <c r="F28" s="217"/>
      <c r="G28" s="216"/>
      <c r="H28" s="217"/>
      <c r="I28" s="218"/>
      <c r="J28" s="216"/>
      <c r="K28" s="217"/>
      <c r="L28" s="218"/>
      <c r="M28" s="218"/>
    </row>
    <row r="29" spans="1:13" x14ac:dyDescent="0.2">
      <c r="A29" s="219"/>
      <c r="B29" s="212"/>
      <c r="C29" s="216"/>
      <c r="D29" s="217"/>
      <c r="E29" s="216"/>
      <c r="F29" s="217"/>
      <c r="G29" s="216"/>
      <c r="H29" s="217"/>
      <c r="I29" s="218"/>
      <c r="J29" s="216"/>
      <c r="K29" s="217"/>
      <c r="L29" s="218"/>
      <c r="M29" s="218"/>
    </row>
    <row r="30" spans="1:13" x14ac:dyDescent="0.2">
      <c r="A30" s="219"/>
      <c r="B30" s="212"/>
      <c r="C30" s="213"/>
      <c r="D30" s="214"/>
      <c r="E30" s="213"/>
      <c r="F30" s="214"/>
      <c r="G30" s="216"/>
      <c r="H30" s="217"/>
      <c r="I30" s="218"/>
      <c r="J30" s="216"/>
      <c r="K30" s="217"/>
      <c r="L30" s="218"/>
      <c r="M30" s="218"/>
    </row>
    <row r="31" spans="1:13" x14ac:dyDescent="0.2">
      <c r="A31" s="219"/>
      <c r="B31" s="212"/>
      <c r="C31" s="216"/>
      <c r="D31" s="217"/>
      <c r="E31" s="216"/>
      <c r="F31" s="217"/>
      <c r="G31" s="216"/>
      <c r="H31" s="217"/>
      <c r="I31" s="218"/>
      <c r="J31" s="216"/>
      <c r="K31" s="217"/>
      <c r="L31" s="218"/>
      <c r="M31" s="218"/>
    </row>
    <row r="32" spans="1:13" x14ac:dyDescent="0.2">
      <c r="A32" s="219"/>
      <c r="B32" s="212"/>
      <c r="C32" s="216"/>
      <c r="D32" s="217"/>
      <c r="E32" s="216"/>
      <c r="F32" s="217"/>
      <c r="G32" s="216"/>
      <c r="H32" s="217"/>
      <c r="I32" s="218"/>
      <c r="J32" s="216"/>
      <c r="K32" s="217"/>
      <c r="L32" s="218"/>
      <c r="M32" s="218"/>
    </row>
    <row r="33" spans="1:13" x14ac:dyDescent="0.2">
      <c r="A33" s="219"/>
      <c r="B33" s="212"/>
      <c r="C33" s="216"/>
      <c r="D33" s="217"/>
      <c r="E33" s="216"/>
      <c r="F33" s="217"/>
      <c r="G33" s="216"/>
      <c r="H33" s="217"/>
      <c r="I33" s="218"/>
      <c r="J33" s="216"/>
      <c r="K33" s="217"/>
      <c r="L33" s="218"/>
      <c r="M33" s="218"/>
    </row>
    <row r="34" spans="1:13" x14ac:dyDescent="0.2">
      <c r="A34" s="219"/>
      <c r="B34" s="212"/>
      <c r="C34" s="216"/>
      <c r="D34" s="217"/>
      <c r="E34" s="216"/>
      <c r="F34" s="217"/>
      <c r="G34" s="216"/>
      <c r="H34" s="217"/>
      <c r="I34" s="218"/>
      <c r="J34" s="216"/>
      <c r="K34" s="217"/>
      <c r="L34" s="218"/>
      <c r="M34" s="218"/>
    </row>
    <row r="35" spans="1:13" x14ac:dyDescent="0.2">
      <c r="A35" s="219"/>
      <c r="B35" s="212"/>
      <c r="C35" s="216"/>
      <c r="D35" s="217"/>
      <c r="E35" s="216"/>
      <c r="F35" s="217"/>
      <c r="G35" s="216"/>
      <c r="H35" s="217"/>
      <c r="I35" s="218"/>
      <c r="J35" s="216"/>
      <c r="K35" s="217"/>
      <c r="L35" s="218"/>
      <c r="M35" s="218"/>
    </row>
    <row r="36" spans="1:13" x14ac:dyDescent="0.2">
      <c r="A36" s="219"/>
      <c r="B36" s="212"/>
      <c r="C36" s="216"/>
      <c r="D36" s="217"/>
      <c r="E36" s="216"/>
      <c r="F36" s="217"/>
      <c r="G36" s="216"/>
      <c r="H36" s="217"/>
      <c r="I36" s="218"/>
      <c r="J36" s="216"/>
      <c r="K36" s="217"/>
      <c r="L36" s="218"/>
      <c r="M36" s="218"/>
    </row>
    <row r="37" spans="1:13" x14ac:dyDescent="0.2">
      <c r="A37" s="219"/>
      <c r="B37" s="212"/>
      <c r="C37" s="216"/>
      <c r="D37" s="217"/>
      <c r="E37" s="216"/>
      <c r="F37" s="217"/>
      <c r="G37" s="216"/>
      <c r="H37" s="217"/>
      <c r="I37" s="218"/>
      <c r="J37" s="216"/>
      <c r="K37" s="217"/>
      <c r="L37" s="218"/>
      <c r="M37" s="218"/>
    </row>
    <row r="38" spans="1:13" x14ac:dyDescent="0.2">
      <c r="A38" s="219"/>
      <c r="B38" s="212"/>
      <c r="C38" s="216"/>
      <c r="D38" s="217"/>
      <c r="E38" s="216"/>
      <c r="F38" s="217"/>
      <c r="G38" s="216"/>
      <c r="H38" s="217"/>
      <c r="I38" s="218"/>
      <c r="J38" s="216"/>
      <c r="K38" s="217"/>
      <c r="L38" s="218"/>
      <c r="M38" s="218"/>
    </row>
    <row r="39" spans="1:13" x14ac:dyDescent="0.2">
      <c r="A39" s="219"/>
      <c r="B39" s="212"/>
      <c r="C39" s="216"/>
      <c r="D39" s="217"/>
      <c r="E39" s="216"/>
      <c r="F39" s="217"/>
      <c r="G39" s="216"/>
      <c r="H39" s="217"/>
      <c r="I39" s="218"/>
      <c r="J39" s="216"/>
      <c r="K39" s="217"/>
      <c r="L39" s="218"/>
      <c r="M39" s="218"/>
    </row>
    <row r="40" spans="1:13" x14ac:dyDescent="0.2">
      <c r="A40" s="219"/>
      <c r="B40" s="212"/>
      <c r="C40" s="216"/>
      <c r="D40" s="217"/>
      <c r="E40" s="216"/>
      <c r="F40" s="217"/>
      <c r="G40" s="216"/>
      <c r="H40" s="217"/>
      <c r="I40" s="218"/>
      <c r="J40" s="216"/>
      <c r="K40" s="217"/>
      <c r="L40" s="218"/>
      <c r="M40" s="218"/>
    </row>
    <row r="41" spans="1:13" x14ac:dyDescent="0.2">
      <c r="A41" s="219"/>
      <c r="B41" s="212"/>
      <c r="C41" s="216"/>
      <c r="D41" s="217"/>
      <c r="E41" s="216"/>
      <c r="F41" s="217"/>
      <c r="G41" s="216"/>
      <c r="H41" s="217"/>
      <c r="I41" s="218"/>
      <c r="J41" s="216"/>
      <c r="K41" s="217"/>
      <c r="L41" s="218"/>
      <c r="M41" s="218"/>
    </row>
    <row r="42" spans="1:13" x14ac:dyDescent="0.2">
      <c r="A42" s="219"/>
      <c r="B42" s="212"/>
      <c r="C42" s="216"/>
      <c r="D42" s="217"/>
      <c r="E42" s="216"/>
      <c r="F42" s="217"/>
      <c r="G42" s="216"/>
      <c r="H42" s="217"/>
      <c r="I42" s="218"/>
      <c r="J42" s="216"/>
      <c r="K42" s="217"/>
      <c r="L42" s="218"/>
      <c r="M42" s="218"/>
    </row>
    <row r="43" spans="1:13" x14ac:dyDescent="0.2">
      <c r="A43" s="219"/>
      <c r="B43" s="212"/>
      <c r="C43" s="216"/>
      <c r="D43" s="220"/>
      <c r="E43" s="216"/>
      <c r="F43" s="217"/>
      <c r="G43" s="216"/>
      <c r="H43" s="217"/>
      <c r="I43" s="218"/>
      <c r="J43" s="216"/>
      <c r="K43" s="217"/>
      <c r="L43" s="218"/>
      <c r="M43" s="218"/>
    </row>
    <row r="44" spans="1:13" x14ac:dyDescent="0.2">
      <c r="A44" s="219"/>
      <c r="B44" s="212"/>
      <c r="C44" s="216"/>
      <c r="D44" s="220"/>
      <c r="E44" s="216"/>
      <c r="F44" s="217"/>
      <c r="G44" s="216"/>
      <c r="H44" s="217"/>
      <c r="I44" s="218"/>
      <c r="J44" s="216"/>
      <c r="K44" s="217"/>
      <c r="L44" s="218"/>
      <c r="M44" s="218"/>
    </row>
    <row r="45" spans="1:13" x14ac:dyDescent="0.2">
      <c r="A45" s="219"/>
      <c r="B45" s="212"/>
      <c r="C45" s="216"/>
      <c r="D45" s="220"/>
      <c r="E45" s="216"/>
      <c r="F45" s="217"/>
      <c r="G45" s="216"/>
      <c r="H45" s="217"/>
      <c r="I45" s="218"/>
      <c r="J45" s="216"/>
      <c r="K45" s="217"/>
      <c r="L45" s="218"/>
      <c r="M45" s="218"/>
    </row>
    <row r="46" spans="1:13" x14ac:dyDescent="0.2">
      <c r="A46" s="219"/>
      <c r="B46" s="212"/>
      <c r="C46" s="216"/>
      <c r="D46" s="220"/>
      <c r="E46" s="216"/>
      <c r="F46" s="217"/>
      <c r="G46" s="216"/>
      <c r="H46" s="217"/>
      <c r="I46" s="218"/>
      <c r="J46" s="216"/>
      <c r="K46" s="217"/>
      <c r="L46" s="218"/>
      <c r="M46" s="218"/>
    </row>
    <row r="47" spans="1:13" x14ac:dyDescent="0.2">
      <c r="A47" s="219"/>
      <c r="B47" s="212"/>
      <c r="C47" s="216"/>
      <c r="D47" s="220"/>
      <c r="E47" s="216"/>
      <c r="F47" s="217"/>
      <c r="G47" s="216"/>
      <c r="H47" s="217"/>
      <c r="I47" s="218"/>
      <c r="J47" s="216"/>
      <c r="K47" s="217"/>
      <c r="L47" s="218"/>
      <c r="M47" s="218"/>
    </row>
    <row r="48" spans="1:13" x14ac:dyDescent="0.2">
      <c r="A48" s="219"/>
      <c r="B48" s="212"/>
      <c r="C48" s="216"/>
      <c r="D48" s="220"/>
      <c r="E48" s="216"/>
      <c r="F48" s="217"/>
      <c r="G48" s="216"/>
      <c r="H48" s="217"/>
      <c r="I48" s="218"/>
      <c r="J48" s="216"/>
      <c r="K48" s="217"/>
      <c r="L48" s="218"/>
      <c r="M48" s="218"/>
    </row>
    <row r="49" spans="1:13" x14ac:dyDescent="0.2">
      <c r="A49" s="219"/>
      <c r="B49" s="212"/>
      <c r="C49" s="216"/>
      <c r="D49" s="220"/>
      <c r="E49" s="216"/>
      <c r="F49" s="217"/>
      <c r="G49" s="216"/>
      <c r="H49" s="217"/>
      <c r="I49" s="218"/>
      <c r="J49" s="216"/>
      <c r="K49" s="217"/>
      <c r="L49" s="218"/>
      <c r="M49" s="218"/>
    </row>
    <row r="50" spans="1:13" x14ac:dyDescent="0.2">
      <c r="A50" s="219"/>
      <c r="B50" s="212"/>
      <c r="C50" s="216"/>
      <c r="D50" s="220"/>
      <c r="E50" s="216"/>
      <c r="F50" s="217"/>
      <c r="G50" s="216"/>
      <c r="H50" s="217"/>
      <c r="I50" s="218"/>
      <c r="J50" s="216"/>
      <c r="K50" s="217"/>
      <c r="L50" s="218"/>
      <c r="M50" s="218"/>
    </row>
    <row r="51" spans="1:13" x14ac:dyDescent="0.2">
      <c r="A51" s="219"/>
      <c r="B51" s="212"/>
      <c r="C51" s="216"/>
      <c r="D51" s="217"/>
      <c r="E51" s="216"/>
      <c r="F51" s="217"/>
      <c r="G51" s="216"/>
      <c r="H51" s="217"/>
      <c r="I51" s="218"/>
      <c r="J51" s="216"/>
      <c r="K51" s="217"/>
      <c r="L51" s="218"/>
      <c r="M51" s="218"/>
    </row>
    <row r="52" spans="1:13" x14ac:dyDescent="0.2">
      <c r="A52" s="219"/>
      <c r="B52" s="212"/>
      <c r="C52" s="216"/>
      <c r="D52" s="217"/>
      <c r="E52" s="216"/>
      <c r="F52" s="217"/>
      <c r="G52" s="216"/>
      <c r="H52" s="217"/>
      <c r="I52" s="218"/>
      <c r="J52" s="216"/>
      <c r="K52" s="217"/>
      <c r="L52" s="218"/>
      <c r="M52" s="218"/>
    </row>
    <row r="53" spans="1:13" x14ac:dyDescent="0.2">
      <c r="A53" s="219"/>
      <c r="B53" s="212"/>
      <c r="C53" s="216"/>
      <c r="D53" s="217"/>
      <c r="E53" s="216"/>
      <c r="F53" s="217"/>
      <c r="G53" s="216"/>
      <c r="H53" s="217"/>
      <c r="I53" s="218"/>
      <c r="J53" s="216"/>
      <c r="K53" s="217"/>
      <c r="L53" s="218"/>
      <c r="M53" s="218"/>
    </row>
    <row r="54" spans="1:13" x14ac:dyDescent="0.2">
      <c r="A54" s="219"/>
      <c r="B54" s="212"/>
      <c r="C54" s="216"/>
      <c r="D54" s="217"/>
      <c r="E54" s="216"/>
      <c r="F54" s="217"/>
      <c r="G54" s="216"/>
      <c r="H54" s="217"/>
      <c r="I54" s="218"/>
      <c r="J54" s="216"/>
      <c r="K54" s="217"/>
      <c r="L54" s="218"/>
      <c r="M54" s="218"/>
    </row>
    <row r="55" spans="1:13" x14ac:dyDescent="0.2">
      <c r="A55" s="219"/>
      <c r="B55" s="221"/>
      <c r="C55" s="216"/>
      <c r="D55" s="220"/>
      <c r="E55" s="216"/>
      <c r="F55" s="217"/>
      <c r="G55" s="216"/>
      <c r="H55" s="217"/>
      <c r="I55" s="218"/>
      <c r="J55" s="216"/>
      <c r="K55" s="217"/>
      <c r="L55" s="218"/>
      <c r="M55" s="218"/>
    </row>
    <row r="56" spans="1:13" x14ac:dyDescent="0.2">
      <c r="A56" s="219"/>
      <c r="B56" s="221"/>
      <c r="C56" s="213"/>
      <c r="D56" s="214"/>
      <c r="E56" s="213"/>
      <c r="F56" s="214"/>
      <c r="G56" s="216"/>
      <c r="H56" s="217"/>
      <c r="I56" s="218"/>
      <c r="J56" s="216"/>
      <c r="K56" s="217"/>
      <c r="L56" s="218"/>
      <c r="M56" s="218"/>
    </row>
    <row r="57" spans="1:13" x14ac:dyDescent="0.2">
      <c r="A57" s="219"/>
      <c r="B57" s="221"/>
      <c r="C57" s="213"/>
      <c r="D57" s="214"/>
      <c r="E57" s="213"/>
      <c r="F57" s="214"/>
      <c r="G57" s="216"/>
      <c r="H57" s="217"/>
      <c r="I57" s="218"/>
      <c r="J57" s="216"/>
      <c r="K57" s="217"/>
      <c r="L57" s="218"/>
      <c r="M57" s="218"/>
    </row>
    <row r="58" spans="1:13" x14ac:dyDescent="0.2">
      <c r="A58" s="219"/>
      <c r="B58" s="221"/>
      <c r="C58" s="213"/>
      <c r="D58" s="214"/>
      <c r="E58" s="213"/>
      <c r="F58" s="214"/>
      <c r="G58" s="216"/>
      <c r="H58" s="217"/>
      <c r="I58" s="218"/>
      <c r="J58" s="216"/>
      <c r="K58" s="217"/>
      <c r="L58" s="218"/>
      <c r="M58" s="218"/>
    </row>
    <row r="59" spans="1:13" x14ac:dyDescent="0.2">
      <c r="A59" s="219"/>
      <c r="B59" s="221"/>
      <c r="C59" s="213"/>
      <c r="D59" s="214"/>
      <c r="E59" s="213"/>
      <c r="F59" s="214"/>
      <c r="G59" s="216"/>
      <c r="H59" s="217"/>
      <c r="I59" s="218"/>
      <c r="J59" s="216"/>
      <c r="K59" s="217"/>
      <c r="L59" s="218"/>
      <c r="M59" s="218"/>
    </row>
    <row r="60" spans="1:13" x14ac:dyDescent="0.2">
      <c r="A60" s="219"/>
      <c r="B60" s="221"/>
      <c r="C60" s="213"/>
      <c r="D60" s="214"/>
      <c r="E60" s="213"/>
      <c r="F60" s="214"/>
      <c r="G60" s="216"/>
      <c r="H60" s="217"/>
      <c r="I60" s="218"/>
      <c r="J60" s="216"/>
      <c r="K60" s="217"/>
      <c r="L60" s="218"/>
      <c r="M60" s="218"/>
    </row>
    <row r="61" spans="1:13" x14ac:dyDescent="0.2">
      <c r="A61" s="219"/>
      <c r="B61" s="221"/>
      <c r="C61" s="213"/>
      <c r="D61" s="214"/>
      <c r="E61" s="213"/>
      <c r="F61" s="214"/>
      <c r="G61" s="216"/>
      <c r="H61" s="217"/>
      <c r="I61" s="218"/>
      <c r="J61" s="216"/>
      <c r="K61" s="217"/>
      <c r="L61" s="218"/>
      <c r="M61" s="218"/>
    </row>
    <row r="62" spans="1:13" x14ac:dyDescent="0.2">
      <c r="A62" s="219"/>
      <c r="B62" s="212"/>
      <c r="C62" s="213"/>
      <c r="D62" s="214"/>
      <c r="E62" s="213"/>
      <c r="F62" s="214"/>
      <c r="G62" s="216"/>
      <c r="H62" s="217"/>
      <c r="I62" s="218"/>
      <c r="J62" s="216"/>
      <c r="K62" s="217"/>
      <c r="L62" s="218"/>
      <c r="M62" s="218"/>
    </row>
    <row r="63" spans="1:13" x14ac:dyDescent="0.2">
      <c r="A63" s="219"/>
      <c r="B63" s="212"/>
      <c r="C63" s="213"/>
      <c r="D63" s="214"/>
      <c r="E63" s="213"/>
      <c r="F63" s="214"/>
      <c r="G63" s="216"/>
      <c r="H63" s="217"/>
      <c r="I63" s="218"/>
      <c r="J63" s="216"/>
      <c r="K63" s="217"/>
      <c r="L63" s="218"/>
      <c r="M63" s="218"/>
    </row>
    <row r="64" spans="1:13" x14ac:dyDescent="0.2">
      <c r="A64" s="219"/>
      <c r="B64" s="212"/>
      <c r="C64" s="213"/>
      <c r="D64" s="214"/>
      <c r="E64" s="213"/>
      <c r="F64" s="214"/>
      <c r="G64" s="216"/>
      <c r="H64" s="217"/>
      <c r="I64" s="218"/>
      <c r="J64" s="216"/>
      <c r="K64" s="217"/>
      <c r="L64" s="218"/>
      <c r="M64" s="218"/>
    </row>
    <row r="65" spans="1:13" x14ac:dyDescent="0.2">
      <c r="A65" s="219"/>
      <c r="B65" s="212"/>
      <c r="C65" s="216"/>
      <c r="D65" s="217"/>
      <c r="E65" s="216"/>
      <c r="F65" s="217"/>
      <c r="G65" s="216"/>
      <c r="H65" s="217"/>
      <c r="I65" s="218"/>
      <c r="J65" s="216"/>
      <c r="K65" s="217"/>
      <c r="L65" s="218"/>
      <c r="M65" s="218"/>
    </row>
    <row r="66" spans="1:13" x14ac:dyDescent="0.2">
      <c r="A66" s="219"/>
      <c r="B66" s="212"/>
      <c r="C66" s="216"/>
      <c r="D66" s="217"/>
      <c r="E66" s="216"/>
      <c r="F66" s="217"/>
      <c r="G66" s="216"/>
      <c r="H66" s="217"/>
      <c r="I66" s="218"/>
      <c r="J66" s="216"/>
      <c r="K66" s="217"/>
      <c r="L66" s="218"/>
      <c r="M66" s="218"/>
    </row>
    <row r="67" spans="1:13" x14ac:dyDescent="0.2">
      <c r="A67" s="219"/>
      <c r="B67" s="212"/>
      <c r="C67" s="216"/>
      <c r="D67" s="217"/>
      <c r="E67" s="216"/>
      <c r="F67" s="217"/>
      <c r="G67" s="216"/>
      <c r="H67" s="217"/>
      <c r="I67" s="218"/>
      <c r="J67" s="216"/>
      <c r="K67" s="217"/>
      <c r="L67" s="218"/>
      <c r="M67" s="218"/>
    </row>
    <row r="68" spans="1:13" x14ac:dyDescent="0.2">
      <c r="A68" s="219"/>
      <c r="B68" s="212"/>
      <c r="C68" s="216"/>
      <c r="D68" s="217"/>
      <c r="E68" s="216"/>
      <c r="F68" s="217"/>
      <c r="G68" s="216"/>
      <c r="H68" s="217"/>
      <c r="I68" s="218"/>
      <c r="J68" s="216"/>
      <c r="K68" s="217"/>
      <c r="L68" s="218"/>
      <c r="M68" s="218"/>
    </row>
    <row r="69" spans="1:13" x14ac:dyDescent="0.2">
      <c r="A69" s="219"/>
      <c r="B69" s="212"/>
      <c r="C69" s="216"/>
      <c r="D69" s="217"/>
      <c r="E69" s="216"/>
      <c r="F69" s="217"/>
      <c r="G69" s="216"/>
      <c r="H69" s="217"/>
      <c r="I69" s="218"/>
      <c r="J69" s="216"/>
      <c r="K69" s="217"/>
      <c r="L69" s="218"/>
      <c r="M69" s="218"/>
    </row>
    <row r="70" spans="1:13" x14ac:dyDescent="0.2">
      <c r="A70" s="219"/>
      <c r="B70" s="212"/>
      <c r="C70" s="216"/>
      <c r="D70" s="217"/>
      <c r="E70" s="216"/>
      <c r="F70" s="217"/>
      <c r="G70" s="216"/>
      <c r="H70" s="217"/>
      <c r="I70" s="218"/>
      <c r="J70" s="216"/>
      <c r="K70" s="217"/>
      <c r="L70" s="218"/>
      <c r="M70" s="218"/>
    </row>
    <row r="71" spans="1:13" x14ac:dyDescent="0.2">
      <c r="A71" s="219"/>
      <c r="B71" s="212"/>
      <c r="C71" s="213"/>
      <c r="D71" s="214"/>
      <c r="E71" s="213"/>
      <c r="F71" s="214"/>
      <c r="G71" s="216"/>
      <c r="H71" s="217"/>
      <c r="I71" s="218"/>
      <c r="J71" s="216"/>
      <c r="K71" s="217"/>
      <c r="L71" s="218"/>
      <c r="M71" s="218"/>
    </row>
    <row r="72" spans="1:13" x14ac:dyDescent="0.2">
      <c r="A72" s="219"/>
      <c r="B72" s="212"/>
      <c r="C72" s="216"/>
      <c r="D72" s="217"/>
      <c r="E72" s="216"/>
      <c r="F72" s="217"/>
      <c r="G72" s="216"/>
      <c r="H72" s="217"/>
      <c r="I72" s="218"/>
      <c r="J72" s="216"/>
      <c r="K72" s="217"/>
      <c r="L72" s="218"/>
      <c r="M72" s="218"/>
    </row>
    <row r="73" spans="1:13" x14ac:dyDescent="0.2">
      <c r="A73" s="219"/>
      <c r="B73" s="212"/>
      <c r="C73" s="216"/>
      <c r="D73" s="217"/>
      <c r="E73" s="216"/>
      <c r="F73" s="217"/>
      <c r="G73" s="216"/>
      <c r="H73" s="217"/>
      <c r="I73" s="218"/>
      <c r="J73" s="216"/>
      <c r="K73" s="217"/>
      <c r="L73" s="218"/>
      <c r="M73" s="218"/>
    </row>
    <row r="74" spans="1:13" x14ac:dyDescent="0.2">
      <c r="A74" s="219"/>
      <c r="B74" s="212"/>
      <c r="C74" s="216"/>
      <c r="D74" s="217"/>
      <c r="E74" s="216"/>
      <c r="F74" s="217"/>
      <c r="G74" s="216"/>
      <c r="H74" s="217"/>
      <c r="I74" s="218"/>
      <c r="J74" s="216"/>
      <c r="K74" s="217"/>
      <c r="L74" s="218"/>
      <c r="M74" s="218"/>
    </row>
    <row r="75" spans="1:13" x14ac:dyDescent="0.2">
      <c r="A75" s="219"/>
      <c r="B75" s="212"/>
      <c r="C75" s="216"/>
      <c r="D75" s="217"/>
      <c r="E75" s="216"/>
      <c r="F75" s="217"/>
      <c r="G75" s="216"/>
      <c r="H75" s="217"/>
      <c r="I75" s="218"/>
      <c r="J75" s="216"/>
      <c r="K75" s="217"/>
      <c r="L75" s="218"/>
      <c r="M75" s="218"/>
    </row>
    <row r="76" spans="1:13" x14ac:dyDescent="0.2">
      <c r="A76" s="219"/>
      <c r="B76" s="212"/>
      <c r="C76" s="216"/>
      <c r="D76" s="217"/>
      <c r="E76" s="216"/>
      <c r="F76" s="217"/>
      <c r="G76" s="216"/>
      <c r="H76" s="217"/>
      <c r="I76" s="218"/>
      <c r="J76" s="216"/>
      <c r="K76" s="217"/>
      <c r="L76" s="218"/>
      <c r="M76" s="218"/>
    </row>
    <row r="77" spans="1:13" x14ac:dyDescent="0.2">
      <c r="A77" s="219"/>
      <c r="B77" s="212"/>
      <c r="C77" s="216"/>
      <c r="D77" s="217"/>
      <c r="E77" s="216"/>
      <c r="F77" s="217"/>
      <c r="G77" s="216"/>
      <c r="H77" s="217"/>
      <c r="I77" s="218"/>
      <c r="J77" s="216"/>
      <c r="K77" s="217"/>
      <c r="L77" s="218"/>
      <c r="M77" s="218"/>
    </row>
    <row r="78" spans="1:13" x14ac:dyDescent="0.2">
      <c r="A78" s="219"/>
      <c r="B78" s="212"/>
      <c r="C78" s="216"/>
      <c r="D78" s="217"/>
      <c r="E78" s="216"/>
      <c r="F78" s="217"/>
      <c r="G78" s="216"/>
      <c r="H78" s="217"/>
      <c r="I78" s="218"/>
      <c r="J78" s="216"/>
      <c r="K78" s="217"/>
      <c r="L78" s="218"/>
      <c r="M78" s="218"/>
    </row>
    <row r="79" spans="1:13" x14ac:dyDescent="0.2">
      <c r="A79" s="219"/>
      <c r="B79" s="212"/>
      <c r="C79" s="216"/>
      <c r="D79" s="217"/>
      <c r="E79" s="216"/>
      <c r="F79" s="217"/>
      <c r="G79" s="216"/>
      <c r="H79" s="217"/>
      <c r="I79" s="218"/>
      <c r="J79" s="216"/>
      <c r="K79" s="217"/>
      <c r="L79" s="218"/>
      <c r="M79" s="218"/>
    </row>
    <row r="80" spans="1:13" x14ac:dyDescent="0.2">
      <c r="A80" s="219"/>
      <c r="B80" s="212"/>
      <c r="C80" s="213"/>
      <c r="D80" s="214"/>
      <c r="E80" s="213"/>
      <c r="F80" s="214"/>
      <c r="G80" s="216"/>
      <c r="H80" s="217"/>
      <c r="I80" s="218"/>
      <c r="J80" s="216"/>
      <c r="K80" s="217"/>
      <c r="L80" s="218"/>
      <c r="M80" s="218"/>
    </row>
    <row r="81" spans="1:14" x14ac:dyDescent="0.2">
      <c r="A81" s="219"/>
      <c r="B81" s="212"/>
      <c r="C81" s="216"/>
      <c r="D81" s="217"/>
      <c r="E81" s="216"/>
      <c r="F81" s="217"/>
      <c r="G81" s="216"/>
      <c r="H81" s="217"/>
      <c r="I81" s="218"/>
      <c r="J81" s="216"/>
      <c r="K81" s="217"/>
      <c r="L81" s="218"/>
      <c r="M81" s="218"/>
    </row>
    <row r="82" spans="1:14" x14ac:dyDescent="0.2">
      <c r="A82" s="219"/>
      <c r="B82" s="212"/>
      <c r="C82" s="216"/>
      <c r="D82" s="217"/>
      <c r="E82" s="216"/>
      <c r="F82" s="217"/>
      <c r="G82" s="216"/>
      <c r="H82" s="217"/>
      <c r="I82" s="218"/>
      <c r="J82" s="216"/>
      <c r="K82" s="217"/>
      <c r="L82" s="218"/>
      <c r="M82" s="218"/>
    </row>
    <row r="83" spans="1:14" x14ac:dyDescent="0.2">
      <c r="A83" s="219"/>
      <c r="B83" s="212"/>
      <c r="C83" s="216"/>
      <c r="D83" s="217"/>
      <c r="E83" s="216"/>
      <c r="F83" s="217"/>
      <c r="G83" s="213"/>
      <c r="H83" s="214"/>
      <c r="I83" s="215"/>
      <c r="J83" s="213"/>
      <c r="K83" s="214"/>
      <c r="L83" s="215"/>
      <c r="M83" s="215"/>
    </row>
    <row r="84" spans="1:14" x14ac:dyDescent="0.2">
      <c r="A84" s="219"/>
      <c r="B84" s="212"/>
      <c r="C84" s="216"/>
      <c r="D84" s="217"/>
      <c r="E84" s="216"/>
      <c r="F84" s="217"/>
      <c r="G84" s="216"/>
      <c r="H84" s="217"/>
      <c r="I84" s="218"/>
      <c r="J84" s="216"/>
      <c r="K84" s="217"/>
      <c r="L84" s="218"/>
      <c r="M84" s="218"/>
    </row>
    <row r="85" spans="1:14" x14ac:dyDescent="0.2">
      <c r="A85" s="219"/>
      <c r="B85" s="212"/>
      <c r="C85" s="216"/>
      <c r="D85" s="217"/>
      <c r="E85" s="216"/>
      <c r="F85" s="217"/>
      <c r="G85" s="216"/>
      <c r="H85" s="217"/>
      <c r="I85" s="218"/>
      <c r="J85" s="216"/>
      <c r="K85" s="217"/>
      <c r="L85" s="218"/>
      <c r="M85" s="218"/>
    </row>
    <row r="86" spans="1:14" x14ac:dyDescent="0.2">
      <c r="A86" s="219"/>
      <c r="B86" s="212"/>
      <c r="C86" s="216"/>
      <c r="D86" s="217"/>
      <c r="E86" s="216"/>
      <c r="F86" s="217"/>
      <c r="G86" s="216"/>
      <c r="H86" s="217"/>
      <c r="I86" s="218"/>
      <c r="J86" s="216"/>
      <c r="K86" s="217"/>
      <c r="L86" s="218"/>
      <c r="M86" s="218"/>
    </row>
    <row r="87" spans="1:14" x14ac:dyDescent="0.2">
      <c r="A87" s="219"/>
      <c r="B87" s="212"/>
      <c r="C87" s="216"/>
      <c r="D87" s="217"/>
      <c r="E87" s="216"/>
      <c r="F87" s="217"/>
      <c r="G87" s="216"/>
      <c r="H87" s="217"/>
      <c r="I87" s="218"/>
      <c r="J87" s="216"/>
      <c r="K87" s="217"/>
      <c r="L87" s="218"/>
      <c r="M87" s="218"/>
    </row>
    <row r="88" spans="1:14" x14ac:dyDescent="0.2">
      <c r="A88" s="219"/>
      <c r="B88" s="212"/>
      <c r="C88" s="216"/>
      <c r="D88" s="217"/>
      <c r="E88" s="216"/>
      <c r="F88" s="217"/>
      <c r="G88" s="216"/>
      <c r="H88" s="217"/>
      <c r="I88" s="218"/>
      <c r="J88" s="216"/>
      <c r="K88" s="217"/>
      <c r="L88" s="218"/>
      <c r="M88" s="218"/>
    </row>
    <row r="89" spans="1:14" x14ac:dyDescent="0.2">
      <c r="A89" s="219"/>
      <c r="B89" s="212"/>
      <c r="C89" s="216"/>
      <c r="D89" s="217"/>
      <c r="E89" s="216"/>
      <c r="F89" s="217"/>
      <c r="G89" s="216"/>
      <c r="H89" s="217"/>
      <c r="I89" s="218"/>
      <c r="J89" s="216"/>
      <c r="K89" s="217"/>
      <c r="L89" s="218"/>
      <c r="M89" s="218"/>
    </row>
    <row r="90" spans="1:14" x14ac:dyDescent="0.2">
      <c r="A90" s="219"/>
      <c r="B90" s="212"/>
      <c r="C90" s="216"/>
      <c r="D90" s="217"/>
      <c r="E90" s="216"/>
      <c r="F90" s="217"/>
      <c r="G90" s="216"/>
      <c r="H90" s="217"/>
      <c r="I90" s="218"/>
      <c r="J90" s="216"/>
      <c r="K90" s="217"/>
      <c r="L90" s="218"/>
      <c r="M90" s="218"/>
    </row>
    <row r="91" spans="1:14" x14ac:dyDescent="0.2">
      <c r="A91" s="219"/>
      <c r="B91" s="212"/>
      <c r="C91" s="216"/>
      <c r="D91" s="217"/>
      <c r="E91" s="216"/>
      <c r="F91" s="217"/>
      <c r="G91" s="216"/>
      <c r="H91" s="217"/>
      <c r="I91" s="218"/>
      <c r="J91" s="216"/>
      <c r="K91" s="217"/>
      <c r="L91" s="218"/>
      <c r="M91" s="218"/>
    </row>
    <row r="92" spans="1:14" x14ac:dyDescent="0.2">
      <c r="A92" s="219"/>
      <c r="B92" s="212"/>
      <c r="C92" s="216"/>
      <c r="D92" s="217"/>
      <c r="E92" s="216"/>
      <c r="F92" s="217"/>
      <c r="G92" s="216"/>
      <c r="H92" s="217"/>
      <c r="I92" s="218"/>
      <c r="J92" s="216"/>
      <c r="K92" s="217"/>
      <c r="L92" s="218"/>
      <c r="M92" s="218"/>
    </row>
    <row r="93" spans="1:14" x14ac:dyDescent="0.2">
      <c r="A93" s="219"/>
      <c r="B93" s="212"/>
      <c r="C93" s="216"/>
      <c r="D93" s="217"/>
      <c r="E93" s="216"/>
      <c r="F93" s="217"/>
      <c r="G93" s="216"/>
      <c r="H93" s="217"/>
      <c r="I93" s="218"/>
      <c r="J93" s="216"/>
      <c r="K93" s="217"/>
      <c r="L93" s="218"/>
      <c r="M93" s="218"/>
    </row>
    <row r="94" spans="1:14" x14ac:dyDescent="0.2">
      <c r="A94" s="208"/>
      <c r="B94" s="209" t="s">
        <v>15</v>
      </c>
      <c r="C94" s="210">
        <f t="shared" ref="C94:M94" si="0">SUM(C11:C93)</f>
        <v>0</v>
      </c>
      <c r="D94" s="210">
        <f t="shared" si="0"/>
        <v>0</v>
      </c>
      <c r="E94" s="210">
        <f t="shared" si="0"/>
        <v>0</v>
      </c>
      <c r="F94" s="210">
        <f t="shared" si="0"/>
        <v>0</v>
      </c>
      <c r="G94" s="210">
        <f t="shared" si="0"/>
        <v>0</v>
      </c>
      <c r="H94" s="210">
        <f t="shared" si="0"/>
        <v>0</v>
      </c>
      <c r="I94" s="210">
        <f t="shared" si="0"/>
        <v>0</v>
      </c>
      <c r="J94" s="210">
        <f t="shared" si="0"/>
        <v>0</v>
      </c>
      <c r="K94" s="210">
        <f t="shared" si="0"/>
        <v>0</v>
      </c>
      <c r="L94" s="210">
        <f t="shared" si="0"/>
        <v>0</v>
      </c>
      <c r="M94" s="210">
        <f t="shared" si="0"/>
        <v>0</v>
      </c>
      <c r="N94" s="141">
        <f>SUM(C94:M94)</f>
        <v>0</v>
      </c>
    </row>
    <row r="95" spans="1:14" x14ac:dyDescent="0.2">
      <c r="C95" s="143"/>
      <c r="D95" s="143"/>
      <c r="E95" s="143"/>
      <c r="F95" s="143"/>
      <c r="G95" s="143"/>
      <c r="H95" s="143"/>
      <c r="I95" s="143"/>
      <c r="J95" s="143"/>
      <c r="K95" s="143"/>
      <c r="L95" s="143"/>
      <c r="M95" s="143"/>
    </row>
  </sheetData>
  <sheetProtection password="C4B2" sheet="1" insertRows="0" deleteRows="0" sort="0"/>
  <protectedRanges>
    <protectedRange password="FD1D" sqref="A11:A14" name="Range1"/>
    <protectedRange password="FD1D" sqref="A15:B15 B18" name="Range1_1"/>
  </protectedRanges>
  <phoneticPr fontId="2" type="noConversion"/>
  <pageMargins left="0.75" right="0.75" top="1" bottom="1" header="0.5" footer="0.5"/>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Normal="100" workbookViewId="0">
      <selection activeCell="J43" sqref="J43"/>
    </sheetView>
  </sheetViews>
  <sheetFormatPr defaultRowHeight="12.75" x14ac:dyDescent="0.2"/>
  <cols>
    <col min="1" max="7" width="9.140625" style="93"/>
    <col min="8" max="8" width="15.140625" style="93" bestFit="1" customWidth="1"/>
    <col min="9" max="9" width="15.7109375" style="93" customWidth="1"/>
    <col min="10" max="10" width="22.140625" style="93" bestFit="1" customWidth="1"/>
    <col min="11" max="11" width="16.5703125" style="93" customWidth="1"/>
    <col min="12" max="12" width="18.140625" style="93" bestFit="1" customWidth="1"/>
    <col min="13" max="13" width="8.85546875" style="93" bestFit="1" customWidth="1"/>
    <col min="14" max="14" width="16.7109375" style="93" bestFit="1" customWidth="1"/>
    <col min="15" max="15" width="11.85546875" style="93" bestFit="1" customWidth="1"/>
    <col min="16" max="16" width="12.28515625" style="93" customWidth="1"/>
    <col min="17" max="17" width="10.28515625" style="93" customWidth="1"/>
    <col min="18" max="16384" width="9.140625" style="93"/>
  </cols>
  <sheetData>
    <row r="1" spans="1:9" x14ac:dyDescent="0.2">
      <c r="A1" s="93" t="s">
        <v>0</v>
      </c>
    </row>
    <row r="3" spans="1:9" ht="19.5" x14ac:dyDescent="0.2">
      <c r="A3" s="151" t="s">
        <v>32</v>
      </c>
      <c r="B3" s="97"/>
      <c r="C3" s="97"/>
      <c r="D3" s="97"/>
      <c r="E3" s="152"/>
      <c r="F3" s="152"/>
      <c r="G3" s="152"/>
      <c r="H3" s="152"/>
      <c r="I3" s="152"/>
    </row>
    <row r="4" spans="1:9" ht="19.5" x14ac:dyDescent="0.2">
      <c r="A4" s="151"/>
      <c r="B4" s="97"/>
      <c r="C4" s="97"/>
      <c r="D4" s="97"/>
      <c r="E4" s="152"/>
      <c r="F4" s="152"/>
      <c r="G4" s="152"/>
      <c r="H4" s="152"/>
      <c r="I4" s="152"/>
    </row>
    <row r="5" spans="1:9" ht="20.25" x14ac:dyDescent="0.2">
      <c r="A5" s="151" t="s">
        <v>33</v>
      </c>
      <c r="B5" s="97"/>
      <c r="C5" s="97"/>
      <c r="D5" s="97"/>
      <c r="E5" s="321" t="str">
        <f>Team!B5</f>
        <v>TANGE</v>
      </c>
      <c r="F5" s="322"/>
      <c r="G5" s="322"/>
      <c r="H5" s="322"/>
      <c r="I5" s="152"/>
    </row>
    <row r="6" spans="1:9" ht="20.25" x14ac:dyDescent="0.2">
      <c r="A6" s="151" t="s">
        <v>34</v>
      </c>
      <c r="B6" s="97"/>
      <c r="C6" s="97"/>
      <c r="D6" s="97"/>
      <c r="E6" s="321">
        <f>Team!B6</f>
        <v>2013</v>
      </c>
      <c r="F6" s="322"/>
      <c r="G6" s="322"/>
      <c r="H6" s="322"/>
      <c r="I6" s="152"/>
    </row>
    <row r="7" spans="1:9" ht="19.5" x14ac:dyDescent="0.2">
      <c r="A7" s="151"/>
      <c r="B7" s="97"/>
      <c r="C7" s="97"/>
      <c r="D7" s="97"/>
      <c r="E7" s="152"/>
      <c r="F7" s="152"/>
      <c r="G7" s="152"/>
      <c r="H7" s="152"/>
      <c r="I7" s="152"/>
    </row>
    <row r="8" spans="1:9" ht="19.5" x14ac:dyDescent="0.2">
      <c r="A8" s="151" t="s">
        <v>1</v>
      </c>
      <c r="B8" s="97"/>
      <c r="C8" s="97"/>
      <c r="D8" s="97"/>
      <c r="E8" s="152"/>
      <c r="F8" s="152"/>
      <c r="G8" s="152"/>
      <c r="H8" s="152"/>
      <c r="I8" s="152"/>
    </row>
    <row r="9" spans="1:9" x14ac:dyDescent="0.2">
      <c r="A9" s="97" t="s">
        <v>7</v>
      </c>
      <c r="B9" s="97"/>
      <c r="C9" s="97"/>
      <c r="D9" s="97"/>
      <c r="E9" s="97"/>
      <c r="F9" s="97"/>
      <c r="G9" s="97"/>
      <c r="H9" s="153">
        <f>+'Income Detail'!F96</f>
        <v>0</v>
      </c>
    </row>
    <row r="10" spans="1:9" x14ac:dyDescent="0.2">
      <c r="A10" s="97" t="s">
        <v>35</v>
      </c>
      <c r="B10" s="97"/>
      <c r="C10" s="97"/>
      <c r="D10" s="97"/>
      <c r="E10" s="97"/>
      <c r="F10" s="97"/>
      <c r="G10" s="97"/>
      <c r="H10" s="153">
        <f>+'Income Detail'!H96</f>
        <v>0</v>
      </c>
    </row>
    <row r="11" spans="1:9" x14ac:dyDescent="0.2">
      <c r="A11" s="97" t="s">
        <v>10</v>
      </c>
      <c r="B11" s="97"/>
      <c r="C11" s="97"/>
      <c r="D11" s="97"/>
      <c r="E11" s="97"/>
      <c r="F11" s="97"/>
      <c r="G11" s="97"/>
      <c r="H11" s="153">
        <f>+'Income Detail'!I96</f>
        <v>0</v>
      </c>
    </row>
    <row r="12" spans="1:9" x14ac:dyDescent="0.2">
      <c r="A12" s="97" t="s">
        <v>9</v>
      </c>
      <c r="B12" s="97"/>
      <c r="C12" s="97"/>
      <c r="D12" s="97"/>
      <c r="E12" s="97"/>
      <c r="F12" s="97"/>
      <c r="G12" s="97"/>
      <c r="H12" s="153">
        <f>+'Income Detail'!K96</f>
        <v>0</v>
      </c>
    </row>
    <row r="13" spans="1:9" x14ac:dyDescent="0.2">
      <c r="A13" s="97" t="s">
        <v>8</v>
      </c>
      <c r="B13" s="97"/>
      <c r="C13" s="97"/>
      <c r="D13" s="97"/>
      <c r="E13" s="97"/>
      <c r="F13" s="97"/>
      <c r="G13" s="97"/>
      <c r="H13" s="153">
        <f>+'Income Detail'!G96</f>
        <v>0</v>
      </c>
    </row>
    <row r="14" spans="1:9" x14ac:dyDescent="0.2">
      <c r="A14" s="97" t="s">
        <v>6</v>
      </c>
      <c r="B14" s="97"/>
      <c r="C14" s="97"/>
      <c r="D14" s="97"/>
      <c r="E14" s="97"/>
      <c r="F14" s="97"/>
      <c r="G14" s="97"/>
      <c r="H14" s="153">
        <f>+'Income Detail'!E96</f>
        <v>0</v>
      </c>
    </row>
    <row r="15" spans="1:9" x14ac:dyDescent="0.2">
      <c r="A15" s="97" t="s">
        <v>5</v>
      </c>
      <c r="B15" s="97"/>
      <c r="C15" s="97"/>
      <c r="D15" s="97"/>
      <c r="E15" s="97"/>
      <c r="F15" s="97"/>
      <c r="G15" s="97"/>
      <c r="H15" s="153">
        <f>+'Income Detail'!D96</f>
        <v>0</v>
      </c>
    </row>
    <row r="16" spans="1:9" x14ac:dyDescent="0.2">
      <c r="A16" s="97" t="s">
        <v>4</v>
      </c>
      <c r="B16" s="97"/>
      <c r="C16" s="97"/>
      <c r="D16" s="97"/>
      <c r="E16" s="97"/>
      <c r="F16" s="97"/>
      <c r="G16" s="97"/>
      <c r="H16" s="153">
        <f>+'Income Detail'!C96</f>
        <v>0</v>
      </c>
    </row>
    <row r="17" spans="1:9" x14ac:dyDescent="0.2">
      <c r="A17" s="97" t="s">
        <v>49</v>
      </c>
      <c r="B17" s="97"/>
      <c r="C17" s="97"/>
      <c r="D17" s="97"/>
      <c r="E17" s="97"/>
      <c r="F17" s="97"/>
      <c r="G17" s="97"/>
      <c r="H17" s="153">
        <f>+'Income Detail'!J96</f>
        <v>0</v>
      </c>
    </row>
    <row r="18" spans="1:9" x14ac:dyDescent="0.2">
      <c r="A18" s="97"/>
      <c r="B18" s="97"/>
      <c r="C18" s="97"/>
      <c r="D18" s="97"/>
      <c r="E18" s="97"/>
      <c r="F18" s="97"/>
      <c r="G18" s="97"/>
      <c r="H18" s="97"/>
    </row>
    <row r="19" spans="1:9" x14ac:dyDescent="0.2">
      <c r="A19" s="97" t="s">
        <v>40</v>
      </c>
      <c r="B19" s="97"/>
      <c r="C19" s="97"/>
      <c r="D19" s="97"/>
      <c r="E19" s="97"/>
      <c r="F19" s="97"/>
      <c r="G19" s="97"/>
      <c r="H19" s="154">
        <f>SUM(H9:H18)</f>
        <v>0</v>
      </c>
    </row>
    <row r="20" spans="1:9" x14ac:dyDescent="0.2">
      <c r="A20" s="97"/>
      <c r="B20" s="97"/>
      <c r="C20" s="97"/>
      <c r="D20" s="97"/>
      <c r="E20" s="97"/>
      <c r="F20" s="97"/>
      <c r="G20" s="97"/>
      <c r="H20" s="97"/>
    </row>
    <row r="21" spans="1:9" ht="19.5" x14ac:dyDescent="0.2">
      <c r="A21" s="151" t="s">
        <v>16</v>
      </c>
      <c r="B21" s="152"/>
      <c r="C21" s="152"/>
      <c r="D21" s="152"/>
      <c r="E21" s="152"/>
      <c r="F21" s="152"/>
      <c r="G21" s="152"/>
      <c r="H21" s="152"/>
      <c r="I21" s="152"/>
    </row>
    <row r="22" spans="1:9" x14ac:dyDescent="0.2">
      <c r="A22" s="97" t="s">
        <v>18</v>
      </c>
      <c r="B22" s="97"/>
      <c r="C22" s="97"/>
      <c r="D22" s="97"/>
      <c r="E22" s="97"/>
      <c r="F22" s="97"/>
      <c r="G22" s="97"/>
      <c r="H22" s="153">
        <f>+'Expense Detail'!E94</f>
        <v>0</v>
      </c>
    </row>
    <row r="23" spans="1:9" x14ac:dyDescent="0.2">
      <c r="A23" s="97" t="s">
        <v>7</v>
      </c>
      <c r="B23" s="97"/>
      <c r="C23" s="97"/>
      <c r="D23" s="97"/>
      <c r="E23" s="97"/>
      <c r="F23" s="97"/>
      <c r="G23" s="97"/>
      <c r="H23" s="153">
        <f>+'Expense Detail'!F94</f>
        <v>0</v>
      </c>
    </row>
    <row r="24" spans="1:9" ht="15" customHeight="1" x14ac:dyDescent="0.2">
      <c r="A24" s="97" t="s">
        <v>24</v>
      </c>
      <c r="B24" s="97"/>
      <c r="C24" s="97"/>
      <c r="D24" s="97"/>
      <c r="E24" s="97"/>
      <c r="F24" s="97"/>
      <c r="G24" s="97"/>
      <c r="H24" s="153">
        <f>+'Expense Detail'!M94</f>
        <v>0</v>
      </c>
    </row>
    <row r="25" spans="1:9" x14ac:dyDescent="0.2">
      <c r="A25" s="97" t="s">
        <v>25</v>
      </c>
      <c r="B25" s="97"/>
      <c r="C25" s="97"/>
      <c r="D25" s="97"/>
      <c r="E25" s="97"/>
      <c r="F25" s="97"/>
      <c r="G25" s="97"/>
      <c r="H25" s="153">
        <f>+'Expense Detail'!I94</f>
        <v>0</v>
      </c>
    </row>
    <row r="26" spans="1:9" x14ac:dyDescent="0.2">
      <c r="A26" s="97" t="s">
        <v>17</v>
      </c>
      <c r="B26" s="97"/>
      <c r="C26" s="97"/>
      <c r="D26" s="97"/>
      <c r="E26" s="97"/>
      <c r="F26" s="97"/>
      <c r="G26" s="97"/>
      <c r="H26" s="153">
        <f>+'Expense Detail'!C94</f>
        <v>0</v>
      </c>
    </row>
    <row r="27" spans="1:9" x14ac:dyDescent="0.2">
      <c r="A27" s="97" t="s">
        <v>37</v>
      </c>
      <c r="B27" s="97"/>
      <c r="C27" s="97"/>
      <c r="D27" s="97"/>
      <c r="E27" s="97"/>
      <c r="F27" s="97"/>
      <c r="G27" s="97"/>
      <c r="H27" s="153">
        <f>+'Expense Detail'!J94</f>
        <v>0</v>
      </c>
    </row>
    <row r="28" spans="1:9" x14ac:dyDescent="0.2">
      <c r="A28" s="97" t="s">
        <v>36</v>
      </c>
      <c r="B28" s="97"/>
      <c r="C28" s="97"/>
      <c r="D28" s="97"/>
      <c r="E28" s="97"/>
      <c r="F28" s="97"/>
      <c r="G28" s="97"/>
      <c r="H28" s="153">
        <f>+'Expense Detail'!D94</f>
        <v>0</v>
      </c>
    </row>
    <row r="29" spans="1:9" x14ac:dyDescent="0.2">
      <c r="A29" s="97" t="s">
        <v>21</v>
      </c>
      <c r="B29" s="97"/>
      <c r="C29" s="97"/>
      <c r="D29" s="97"/>
      <c r="E29" s="97"/>
      <c r="F29" s="97"/>
      <c r="G29" s="97"/>
      <c r="H29" s="153">
        <f>+'Expense Detail'!H94</f>
        <v>0</v>
      </c>
    </row>
    <row r="30" spans="1:9" x14ac:dyDescent="0.2">
      <c r="A30" s="97" t="s">
        <v>27</v>
      </c>
      <c r="B30" s="97"/>
      <c r="C30" s="97"/>
      <c r="D30" s="97"/>
      <c r="E30" s="97"/>
      <c r="F30" s="97"/>
      <c r="G30" s="97"/>
      <c r="H30" s="153">
        <f>+'Expense Detail'!G94</f>
        <v>0</v>
      </c>
    </row>
    <row r="31" spans="1:9" x14ac:dyDescent="0.2">
      <c r="A31" s="97" t="s">
        <v>26</v>
      </c>
      <c r="B31" s="97"/>
      <c r="C31" s="97"/>
      <c r="D31" s="97"/>
      <c r="E31" s="97"/>
      <c r="F31" s="97"/>
      <c r="G31" s="97"/>
      <c r="H31" s="153">
        <f>+'Expense Detail'!K94</f>
        <v>0</v>
      </c>
    </row>
    <row r="32" spans="1:9" x14ac:dyDescent="0.2">
      <c r="A32" s="97" t="s">
        <v>49</v>
      </c>
      <c r="B32" s="97"/>
      <c r="C32" s="97"/>
      <c r="D32" s="97"/>
      <c r="E32" s="97"/>
      <c r="F32" s="97"/>
      <c r="G32" s="97"/>
      <c r="H32" s="153">
        <f>+'Expense Detail'!L94</f>
        <v>0</v>
      </c>
      <c r="I32" s="116"/>
    </row>
    <row r="33" spans="1:20" x14ac:dyDescent="0.2">
      <c r="A33" s="97"/>
      <c r="B33" s="97"/>
      <c r="C33" s="97"/>
      <c r="D33" s="97"/>
      <c r="E33" s="97"/>
      <c r="F33" s="97"/>
      <c r="G33" s="97"/>
      <c r="H33" s="97"/>
    </row>
    <row r="34" spans="1:20" x14ac:dyDescent="0.2">
      <c r="A34" s="97"/>
      <c r="B34" s="97"/>
      <c r="C34" s="97"/>
      <c r="D34" s="97"/>
      <c r="E34" s="97"/>
      <c r="F34" s="97"/>
      <c r="G34" s="97"/>
      <c r="H34" s="97"/>
      <c r="I34" s="97"/>
    </row>
    <row r="35" spans="1:20" x14ac:dyDescent="0.2">
      <c r="A35" s="97" t="s">
        <v>39</v>
      </c>
      <c r="B35" s="97"/>
      <c r="C35" s="97"/>
      <c r="D35" s="97"/>
      <c r="E35" s="97"/>
      <c r="F35" s="97"/>
      <c r="G35" s="97"/>
      <c r="H35" s="154">
        <f>SUM(H22:H34)</f>
        <v>0</v>
      </c>
      <c r="I35" s="97"/>
    </row>
    <row r="36" spans="1:20" x14ac:dyDescent="0.2">
      <c r="A36" s="97"/>
      <c r="B36" s="97"/>
      <c r="C36" s="97"/>
      <c r="D36" s="97"/>
      <c r="E36" s="97"/>
      <c r="F36" s="97"/>
      <c r="G36" s="97"/>
      <c r="H36" s="97"/>
      <c r="I36" s="97"/>
      <c r="K36" s="139"/>
      <c r="N36" s="114"/>
    </row>
    <row r="37" spans="1:20" ht="13.5" thickBot="1" x14ac:dyDescent="0.25">
      <c r="A37" s="97" t="s">
        <v>38</v>
      </c>
      <c r="B37" s="97"/>
      <c r="C37" s="97"/>
      <c r="D37" s="97"/>
      <c r="E37" s="97"/>
      <c r="F37" s="97"/>
      <c r="G37" s="97"/>
      <c r="H37" s="155">
        <f>H19-H35</f>
        <v>0</v>
      </c>
      <c r="K37" s="156"/>
      <c r="L37" s="116"/>
      <c r="N37" s="114"/>
    </row>
    <row r="38" spans="1:20" ht="13.5" thickTop="1" x14ac:dyDescent="0.2">
      <c r="A38" s="152"/>
      <c r="B38" s="152"/>
      <c r="C38" s="152"/>
      <c r="D38" s="152"/>
      <c r="E38" s="152"/>
      <c r="F38" s="152"/>
      <c r="G38" s="152"/>
      <c r="H38" s="152"/>
      <c r="I38" s="157"/>
      <c r="N38" s="114"/>
    </row>
    <row r="39" spans="1:20" x14ac:dyDescent="0.2">
      <c r="A39" s="97" t="s">
        <v>46</v>
      </c>
      <c r="B39" s="97"/>
      <c r="C39" s="97"/>
      <c r="D39" s="97"/>
      <c r="E39" s="97"/>
      <c r="F39" s="97"/>
      <c r="G39" s="158"/>
      <c r="H39" s="97"/>
      <c r="I39" s="97"/>
      <c r="J39" s="159"/>
      <c r="K39" s="160"/>
      <c r="L39" s="160"/>
      <c r="M39" s="160"/>
      <c r="N39" s="160"/>
      <c r="O39" s="160"/>
      <c r="P39" s="160"/>
      <c r="Q39" s="160"/>
      <c r="R39" s="160"/>
      <c r="S39" s="160"/>
      <c r="T39" s="160"/>
    </row>
    <row r="40" spans="1:20" x14ac:dyDescent="0.2">
      <c r="A40" s="97" t="s">
        <v>41</v>
      </c>
      <c r="B40" s="97"/>
      <c r="C40" s="97"/>
      <c r="D40" s="97"/>
      <c r="E40" s="97"/>
      <c r="F40" s="97"/>
      <c r="G40" s="97"/>
      <c r="H40" s="96">
        <f>Budget!B35</f>
        <v>17</v>
      </c>
      <c r="I40" s="97"/>
      <c r="J40" s="160"/>
      <c r="K40" s="160"/>
      <c r="L40" s="160"/>
      <c r="M40" s="160"/>
      <c r="N40" s="160"/>
      <c r="O40" s="160"/>
      <c r="P40" s="160"/>
      <c r="Q40" s="160"/>
      <c r="R40" s="160"/>
      <c r="S40" s="160"/>
      <c r="T40" s="160"/>
    </row>
    <row r="41" spans="1:20" x14ac:dyDescent="0.2">
      <c r="A41" s="160"/>
      <c r="B41" s="160"/>
      <c r="C41" s="160"/>
      <c r="D41" s="160"/>
      <c r="E41" s="160"/>
      <c r="F41" s="160"/>
      <c r="G41" s="160"/>
      <c r="H41" s="160"/>
      <c r="I41" s="160"/>
      <c r="J41" s="160"/>
      <c r="K41" s="160"/>
      <c r="L41" s="160"/>
      <c r="M41" s="160"/>
      <c r="N41" s="160"/>
      <c r="O41" s="160"/>
      <c r="P41" s="160"/>
      <c r="Q41" s="160"/>
      <c r="R41" s="160"/>
      <c r="S41" s="160"/>
      <c r="T41" s="160"/>
    </row>
    <row r="42" spans="1:20" x14ac:dyDescent="0.2">
      <c r="A42" s="97" t="s">
        <v>42</v>
      </c>
      <c r="B42" s="97"/>
      <c r="C42" s="97"/>
      <c r="D42" s="97"/>
      <c r="E42" s="97"/>
      <c r="F42" s="97"/>
      <c r="G42" s="97"/>
      <c r="H42" s="97" t="s">
        <v>43</v>
      </c>
      <c r="I42" s="97" t="s">
        <v>48</v>
      </c>
      <c r="J42" s="97" t="s">
        <v>47</v>
      </c>
      <c r="K42" s="97" t="s">
        <v>44</v>
      </c>
      <c r="L42" s="160" t="s">
        <v>75</v>
      </c>
      <c r="M42" s="160" t="s">
        <v>61</v>
      </c>
      <c r="N42" s="160" t="s">
        <v>62</v>
      </c>
      <c r="O42" s="160" t="s">
        <v>64</v>
      </c>
      <c r="P42" s="160"/>
      <c r="Q42" s="160"/>
      <c r="R42" s="160"/>
      <c r="S42" s="160"/>
      <c r="T42" s="160"/>
    </row>
    <row r="43" spans="1:20" x14ac:dyDescent="0.2">
      <c r="A43" s="161">
        <v>1</v>
      </c>
      <c r="B43" s="323" t="str">
        <f>CONCATENATE(Team!A9,Team!D9,Team!B9)</f>
        <v>Air, Saxon</v>
      </c>
      <c r="C43" s="324"/>
      <c r="D43" s="324"/>
      <c r="E43" s="324"/>
      <c r="F43" s="324"/>
      <c r="G43" s="325"/>
      <c r="H43" s="162">
        <f>(H37+I63)/H40</f>
        <v>52</v>
      </c>
      <c r="I43" s="165">
        <f>'Player &amp; Official Payments'!U6</f>
        <v>52</v>
      </c>
      <c r="J43" s="193"/>
      <c r="K43" s="163">
        <f>+H43-I43</f>
        <v>0</v>
      </c>
      <c r="L43" s="192"/>
      <c r="M43" s="195"/>
      <c r="N43" s="195"/>
      <c r="O43" s="194"/>
      <c r="P43" s="160"/>
      <c r="Q43" s="160"/>
      <c r="R43" s="160"/>
      <c r="S43" s="160"/>
      <c r="T43" s="160"/>
    </row>
    <row r="44" spans="1:20" x14ac:dyDescent="0.2">
      <c r="A44" s="161">
        <v>2</v>
      </c>
      <c r="B44" s="323" t="str">
        <f>CONCATENATE(Team!A10,Team!D10,Team!B10)</f>
        <v xml:space="preserve"> </v>
      </c>
      <c r="C44" s="324"/>
      <c r="D44" s="324"/>
      <c r="E44" s="324"/>
      <c r="F44" s="324"/>
      <c r="G44" s="325"/>
      <c r="H44" s="163">
        <f>(H37+I63)/H40</f>
        <v>52</v>
      </c>
      <c r="I44" s="165">
        <f>'Player &amp; Official Payments'!U7</f>
        <v>52</v>
      </c>
      <c r="J44" s="193"/>
      <c r="K44" s="163">
        <f t="shared" ref="K44:K62" si="0">+H44-I44</f>
        <v>0</v>
      </c>
      <c r="L44" s="192"/>
      <c r="M44" s="195"/>
      <c r="N44" s="195"/>
      <c r="O44" s="194"/>
      <c r="P44" s="160"/>
      <c r="Q44" s="160"/>
      <c r="R44" s="160"/>
      <c r="S44" s="160"/>
      <c r="T44" s="160"/>
    </row>
    <row r="45" spans="1:20" x14ac:dyDescent="0.2">
      <c r="A45" s="161">
        <v>3</v>
      </c>
      <c r="B45" s="323" t="str">
        <f>CONCATENATE(Team!A11,Team!D11,Team!B11)</f>
        <v xml:space="preserve"> </v>
      </c>
      <c r="C45" s="324"/>
      <c r="D45" s="324"/>
      <c r="E45" s="324"/>
      <c r="F45" s="324"/>
      <c r="G45" s="325"/>
      <c r="H45" s="163">
        <f>(H37+I63)/H40</f>
        <v>52</v>
      </c>
      <c r="I45" s="165">
        <f>'Player &amp; Official Payments'!U8</f>
        <v>52</v>
      </c>
      <c r="J45" s="193"/>
      <c r="K45" s="163">
        <f t="shared" si="0"/>
        <v>0</v>
      </c>
      <c r="L45" s="192"/>
      <c r="M45" s="195"/>
      <c r="N45" s="195"/>
      <c r="O45" s="194"/>
      <c r="P45" s="160"/>
      <c r="Q45" s="160"/>
      <c r="R45" s="160"/>
      <c r="S45" s="160"/>
      <c r="T45" s="160"/>
    </row>
    <row r="46" spans="1:20" x14ac:dyDescent="0.2">
      <c r="A46" s="161">
        <v>4</v>
      </c>
      <c r="B46" s="323" t="str">
        <f>CONCATENATE(Team!A12,Team!D12,Team!B12)</f>
        <v xml:space="preserve"> </v>
      </c>
      <c r="C46" s="324"/>
      <c r="D46" s="324"/>
      <c r="E46" s="324"/>
      <c r="F46" s="324"/>
      <c r="G46" s="325"/>
      <c r="H46" s="163">
        <f>(H37+I63)/H40</f>
        <v>52</v>
      </c>
      <c r="I46" s="165">
        <f>'Player &amp; Official Payments'!U9</f>
        <v>52</v>
      </c>
      <c r="J46" s="193"/>
      <c r="K46" s="163">
        <f t="shared" si="0"/>
        <v>0</v>
      </c>
      <c r="L46" s="192"/>
      <c r="M46" s="195"/>
      <c r="N46" s="195"/>
      <c r="O46" s="194"/>
      <c r="P46" s="160"/>
      <c r="Q46" s="160"/>
      <c r="R46" s="160"/>
      <c r="S46" s="160"/>
      <c r="T46" s="160"/>
    </row>
    <row r="47" spans="1:20" x14ac:dyDescent="0.2">
      <c r="A47" s="161">
        <v>5</v>
      </c>
      <c r="B47" s="323" t="str">
        <f>CONCATENATE(Team!A13,Team!D13,Team!B13)</f>
        <v xml:space="preserve"> </v>
      </c>
      <c r="C47" s="324"/>
      <c r="D47" s="324"/>
      <c r="E47" s="324"/>
      <c r="F47" s="324"/>
      <c r="G47" s="325"/>
      <c r="H47" s="163">
        <f>(H37+I63)/H40</f>
        <v>52</v>
      </c>
      <c r="I47" s="165">
        <f>'Player &amp; Official Payments'!U10</f>
        <v>52</v>
      </c>
      <c r="J47" s="193"/>
      <c r="K47" s="163">
        <f t="shared" si="0"/>
        <v>0</v>
      </c>
      <c r="L47" s="192"/>
      <c r="M47" s="195"/>
      <c r="N47" s="195"/>
      <c r="O47" s="194"/>
      <c r="P47" s="160"/>
      <c r="Q47" s="160"/>
      <c r="R47" s="160"/>
      <c r="S47" s="160"/>
      <c r="T47" s="160"/>
    </row>
    <row r="48" spans="1:20" x14ac:dyDescent="0.2">
      <c r="A48" s="161">
        <v>6</v>
      </c>
      <c r="B48" s="323" t="str">
        <f>CONCATENATE(Team!A14,Team!D14,Team!B14)</f>
        <v xml:space="preserve"> </v>
      </c>
      <c r="C48" s="324"/>
      <c r="D48" s="324"/>
      <c r="E48" s="324"/>
      <c r="F48" s="324"/>
      <c r="G48" s="325"/>
      <c r="H48" s="163">
        <f>(H37+I63)/H40</f>
        <v>52</v>
      </c>
      <c r="I48" s="165">
        <f>'Player &amp; Official Payments'!U11</f>
        <v>52</v>
      </c>
      <c r="J48" s="193"/>
      <c r="K48" s="163">
        <f t="shared" si="0"/>
        <v>0</v>
      </c>
      <c r="L48" s="192"/>
      <c r="M48" s="195"/>
      <c r="N48" s="195"/>
      <c r="O48" s="194"/>
      <c r="P48" s="160"/>
      <c r="Q48" s="160"/>
      <c r="R48" s="160"/>
      <c r="S48" s="160"/>
      <c r="T48" s="160"/>
    </row>
    <row r="49" spans="1:20" x14ac:dyDescent="0.2">
      <c r="A49" s="161">
        <v>7</v>
      </c>
      <c r="B49" s="323" t="str">
        <f>CONCATENATE(Team!A15,Team!D15,Team!B15)</f>
        <v xml:space="preserve"> </v>
      </c>
      <c r="C49" s="324"/>
      <c r="D49" s="324"/>
      <c r="E49" s="324"/>
      <c r="F49" s="324"/>
      <c r="G49" s="325"/>
      <c r="H49" s="163">
        <f>(H37+I63)/H40</f>
        <v>52</v>
      </c>
      <c r="I49" s="165">
        <f>'Player &amp; Official Payments'!U12</f>
        <v>52</v>
      </c>
      <c r="J49" s="193"/>
      <c r="K49" s="163">
        <f t="shared" si="0"/>
        <v>0</v>
      </c>
      <c r="L49" s="192"/>
      <c r="M49" s="195"/>
      <c r="N49" s="195"/>
      <c r="O49" s="194"/>
      <c r="P49" s="160"/>
      <c r="Q49" s="160"/>
      <c r="R49" s="160"/>
      <c r="S49" s="160"/>
      <c r="T49" s="160"/>
    </row>
    <row r="50" spans="1:20" x14ac:dyDescent="0.2">
      <c r="A50" s="161">
        <v>8</v>
      </c>
      <c r="B50" s="323" t="str">
        <f>CONCATENATE(Team!A16,Team!D16,Team!B16)</f>
        <v xml:space="preserve"> </v>
      </c>
      <c r="C50" s="324"/>
      <c r="D50" s="324"/>
      <c r="E50" s="324"/>
      <c r="F50" s="324"/>
      <c r="G50" s="325"/>
      <c r="H50" s="163">
        <f>(H37+I63)/H40</f>
        <v>52</v>
      </c>
      <c r="I50" s="165">
        <f>'Player &amp; Official Payments'!U13</f>
        <v>52</v>
      </c>
      <c r="J50" s="193"/>
      <c r="K50" s="163">
        <f t="shared" si="0"/>
        <v>0</v>
      </c>
      <c r="L50" s="192"/>
      <c r="M50" s="195"/>
      <c r="N50" s="195"/>
      <c r="O50" s="194"/>
      <c r="P50" s="160"/>
      <c r="Q50" s="160"/>
      <c r="R50" s="160"/>
      <c r="S50" s="160"/>
      <c r="T50" s="160"/>
    </row>
    <row r="51" spans="1:20" x14ac:dyDescent="0.2">
      <c r="A51" s="161">
        <v>9</v>
      </c>
      <c r="B51" s="323" t="str">
        <f>CONCATENATE(Team!A17,Team!D17,Team!B17)</f>
        <v xml:space="preserve"> </v>
      </c>
      <c r="C51" s="324"/>
      <c r="D51" s="324"/>
      <c r="E51" s="324"/>
      <c r="F51" s="324"/>
      <c r="G51" s="325"/>
      <c r="H51" s="163">
        <f>(H37+I63)/H40</f>
        <v>52</v>
      </c>
      <c r="I51" s="165">
        <f>'Player &amp; Official Payments'!U14</f>
        <v>52</v>
      </c>
      <c r="J51" s="193"/>
      <c r="K51" s="163">
        <f t="shared" si="0"/>
        <v>0</v>
      </c>
      <c r="L51" s="192"/>
      <c r="M51" s="195"/>
      <c r="N51" s="195"/>
      <c r="O51" s="194"/>
      <c r="P51" s="160"/>
      <c r="Q51" s="160"/>
      <c r="R51" s="160"/>
      <c r="S51" s="160"/>
      <c r="T51" s="160"/>
    </row>
    <row r="52" spans="1:20" x14ac:dyDescent="0.2">
      <c r="A52" s="161">
        <v>10</v>
      </c>
      <c r="B52" s="323" t="str">
        <f>CONCATENATE(Team!A18,Team!D18,Team!B18)</f>
        <v xml:space="preserve"> </v>
      </c>
      <c r="C52" s="324"/>
      <c r="D52" s="324"/>
      <c r="E52" s="324"/>
      <c r="F52" s="324"/>
      <c r="G52" s="325"/>
      <c r="H52" s="163">
        <f>(H37+I63)/H40</f>
        <v>52</v>
      </c>
      <c r="I52" s="165">
        <f>'Player &amp; Official Payments'!U15</f>
        <v>52</v>
      </c>
      <c r="J52" s="193"/>
      <c r="K52" s="163">
        <f t="shared" si="0"/>
        <v>0</v>
      </c>
      <c r="L52" s="192"/>
      <c r="M52" s="195"/>
      <c r="N52" s="195"/>
      <c r="O52" s="194"/>
      <c r="P52" s="160"/>
      <c r="Q52" s="160"/>
      <c r="R52" s="160"/>
      <c r="S52" s="160"/>
      <c r="T52" s="160"/>
    </row>
    <row r="53" spans="1:20" x14ac:dyDescent="0.2">
      <c r="A53" s="161">
        <v>11</v>
      </c>
      <c r="B53" s="323" t="str">
        <f>CONCATENATE(Team!A19,Team!D19,Team!B19)</f>
        <v xml:space="preserve"> </v>
      </c>
      <c r="C53" s="324"/>
      <c r="D53" s="324"/>
      <c r="E53" s="324"/>
      <c r="F53" s="324"/>
      <c r="G53" s="325"/>
      <c r="H53" s="163">
        <f>(H37+I63)/H40</f>
        <v>52</v>
      </c>
      <c r="I53" s="165">
        <f>'Player &amp; Official Payments'!U16</f>
        <v>52</v>
      </c>
      <c r="J53" s="193"/>
      <c r="K53" s="163">
        <f t="shared" si="0"/>
        <v>0</v>
      </c>
      <c r="L53" s="192"/>
      <c r="M53" s="195"/>
      <c r="N53" s="195"/>
      <c r="O53" s="194"/>
      <c r="P53" s="160"/>
      <c r="Q53" s="160"/>
      <c r="R53" s="160"/>
      <c r="S53" s="160"/>
      <c r="T53" s="160"/>
    </row>
    <row r="54" spans="1:20" x14ac:dyDescent="0.2">
      <c r="A54" s="161">
        <v>12</v>
      </c>
      <c r="B54" s="323" t="str">
        <f>CONCATENATE(Team!A20,Team!D20,Team!B20)</f>
        <v xml:space="preserve"> </v>
      </c>
      <c r="C54" s="324"/>
      <c r="D54" s="324"/>
      <c r="E54" s="324"/>
      <c r="F54" s="324"/>
      <c r="G54" s="325"/>
      <c r="H54" s="163">
        <f>(H37+I63)/H40</f>
        <v>52</v>
      </c>
      <c r="I54" s="165">
        <f>'Player &amp; Official Payments'!U17</f>
        <v>52</v>
      </c>
      <c r="J54" s="193"/>
      <c r="K54" s="163">
        <f t="shared" si="0"/>
        <v>0</v>
      </c>
      <c r="L54" s="192"/>
      <c r="M54" s="195"/>
      <c r="N54" s="195"/>
      <c r="O54" s="194"/>
      <c r="P54" s="160"/>
      <c r="Q54" s="160"/>
      <c r="R54" s="160"/>
      <c r="S54" s="160"/>
      <c r="T54" s="160"/>
    </row>
    <row r="55" spans="1:20" x14ac:dyDescent="0.2">
      <c r="A55" s="161">
        <v>13</v>
      </c>
      <c r="B55" s="323" t="str">
        <f>CONCATENATE(Team!A21,Team!D21,Team!B21)</f>
        <v xml:space="preserve"> </v>
      </c>
      <c r="C55" s="324"/>
      <c r="D55" s="324"/>
      <c r="E55" s="324"/>
      <c r="F55" s="324"/>
      <c r="G55" s="325"/>
      <c r="H55" s="163">
        <f>(H37+I63)/H40</f>
        <v>52</v>
      </c>
      <c r="I55" s="165">
        <f>'Player &amp; Official Payments'!U18</f>
        <v>52</v>
      </c>
      <c r="J55" s="193"/>
      <c r="K55" s="163">
        <f t="shared" si="0"/>
        <v>0</v>
      </c>
      <c r="L55" s="192"/>
      <c r="M55" s="195"/>
      <c r="N55" s="195"/>
      <c r="O55" s="194"/>
      <c r="P55" s="160"/>
      <c r="Q55" s="160"/>
      <c r="R55" s="160"/>
      <c r="S55" s="160"/>
      <c r="T55" s="160"/>
    </row>
    <row r="56" spans="1:20" x14ac:dyDescent="0.2">
      <c r="A56" s="161">
        <v>14</v>
      </c>
      <c r="B56" s="323" t="str">
        <f>CONCATENATE(Team!A22,Team!D22,Team!B22)</f>
        <v xml:space="preserve"> </v>
      </c>
      <c r="C56" s="324"/>
      <c r="D56" s="324"/>
      <c r="E56" s="324"/>
      <c r="F56" s="324"/>
      <c r="G56" s="325"/>
      <c r="H56" s="163">
        <f>(H37+I63)/H40</f>
        <v>52</v>
      </c>
      <c r="I56" s="165">
        <f>'Player &amp; Official Payments'!U19</f>
        <v>52</v>
      </c>
      <c r="J56" s="193"/>
      <c r="K56" s="163">
        <f t="shared" si="0"/>
        <v>0</v>
      </c>
      <c r="L56" s="192"/>
      <c r="M56" s="195"/>
      <c r="N56" s="195"/>
      <c r="O56" s="194"/>
      <c r="P56" s="160"/>
      <c r="Q56" s="160"/>
      <c r="R56" s="160"/>
      <c r="S56" s="160"/>
      <c r="T56" s="160"/>
    </row>
    <row r="57" spans="1:20" x14ac:dyDescent="0.2">
      <c r="A57" s="161">
        <v>15</v>
      </c>
      <c r="B57" s="323" t="str">
        <f>CONCATENATE(Team!A23,Team!D23,Team!B23)</f>
        <v xml:space="preserve"> </v>
      </c>
      <c r="C57" s="324"/>
      <c r="D57" s="324"/>
      <c r="E57" s="324"/>
      <c r="F57" s="324"/>
      <c r="G57" s="325"/>
      <c r="H57" s="163">
        <f>(H37+I63)/H40</f>
        <v>52</v>
      </c>
      <c r="I57" s="165">
        <f>'Player &amp; Official Payments'!U20</f>
        <v>52</v>
      </c>
      <c r="J57" s="193"/>
      <c r="K57" s="163">
        <f t="shared" si="0"/>
        <v>0</v>
      </c>
      <c r="L57" s="192"/>
      <c r="M57" s="195"/>
      <c r="N57" s="195"/>
      <c r="O57" s="194"/>
      <c r="P57" s="160"/>
      <c r="Q57" s="160"/>
      <c r="R57" s="160"/>
      <c r="S57" s="160"/>
      <c r="T57" s="160"/>
    </row>
    <row r="58" spans="1:20" x14ac:dyDescent="0.2">
      <c r="A58" s="161">
        <v>16</v>
      </c>
      <c r="B58" s="323" t="str">
        <f>CONCATENATE(Team!A24,Team!D24,Team!B24)</f>
        <v xml:space="preserve"> </v>
      </c>
      <c r="C58" s="324"/>
      <c r="D58" s="324"/>
      <c r="E58" s="324"/>
      <c r="F58" s="324"/>
      <c r="G58" s="325"/>
      <c r="H58" s="163">
        <f>(H37+I63)/H40</f>
        <v>52</v>
      </c>
      <c r="I58" s="165">
        <f>'Player &amp; Official Payments'!U21</f>
        <v>52</v>
      </c>
      <c r="J58" s="193"/>
      <c r="K58" s="163">
        <f t="shared" si="0"/>
        <v>0</v>
      </c>
      <c r="L58" s="192"/>
      <c r="M58" s="195"/>
      <c r="N58" s="195"/>
      <c r="O58" s="194"/>
      <c r="P58" s="160"/>
      <c r="Q58" s="160"/>
      <c r="R58" s="160"/>
      <c r="S58" s="160"/>
      <c r="T58" s="160"/>
    </row>
    <row r="59" spans="1:20" x14ac:dyDescent="0.2">
      <c r="A59" s="161">
        <v>17</v>
      </c>
      <c r="B59" s="323" t="str">
        <f>CONCATENATE(Team!A25,Team!D25,Team!B25)</f>
        <v xml:space="preserve"> </v>
      </c>
      <c r="C59" s="324"/>
      <c r="D59" s="324"/>
      <c r="E59" s="324"/>
      <c r="F59" s="324"/>
      <c r="G59" s="325"/>
      <c r="H59" s="163">
        <f>(H37+I63)/H40</f>
        <v>52</v>
      </c>
      <c r="I59" s="165">
        <f>'Player &amp; Official Payments'!U22</f>
        <v>52</v>
      </c>
      <c r="J59" s="193"/>
      <c r="K59" s="163">
        <f t="shared" si="0"/>
        <v>0</v>
      </c>
      <c r="L59" s="192"/>
      <c r="M59" s="195"/>
      <c r="N59" s="195"/>
      <c r="O59" s="194"/>
      <c r="P59" s="160"/>
      <c r="Q59" s="160"/>
      <c r="R59" s="160"/>
      <c r="S59" s="160"/>
      <c r="T59" s="160"/>
    </row>
    <row r="60" spans="1:20" x14ac:dyDescent="0.2">
      <c r="A60" s="161">
        <v>18</v>
      </c>
      <c r="B60" s="323" t="str">
        <f>CONCATENATE(Team!A26,Team!D26,Team!B26)</f>
        <v xml:space="preserve"> </v>
      </c>
      <c r="C60" s="324"/>
      <c r="D60" s="324"/>
      <c r="E60" s="324"/>
      <c r="F60" s="324"/>
      <c r="G60" s="325"/>
      <c r="H60" s="163">
        <f>IF(H40&gt;17,((H37+I63)/H40),0)</f>
        <v>0</v>
      </c>
      <c r="I60" s="165">
        <f>'Player &amp; Official Payments'!U23</f>
        <v>0</v>
      </c>
      <c r="J60" s="193"/>
      <c r="K60" s="163">
        <f t="shared" si="0"/>
        <v>0</v>
      </c>
      <c r="L60" s="192"/>
      <c r="M60" s="195"/>
      <c r="N60" s="195"/>
      <c r="O60" s="194"/>
      <c r="P60" s="160"/>
      <c r="Q60" s="160"/>
      <c r="R60" s="160"/>
      <c r="S60" s="160"/>
      <c r="T60" s="160"/>
    </row>
    <row r="61" spans="1:20" x14ac:dyDescent="0.2">
      <c r="A61" s="161">
        <v>19</v>
      </c>
      <c r="B61" s="323" t="str">
        <f>CONCATENATE(Team!A27,Team!D27,Team!B27)</f>
        <v xml:space="preserve"> </v>
      </c>
      <c r="C61" s="324"/>
      <c r="D61" s="324"/>
      <c r="E61" s="324"/>
      <c r="F61" s="324"/>
      <c r="G61" s="325"/>
      <c r="H61" s="163">
        <f>IF(H40&gt;18,((H37+I63)/H40),0)</f>
        <v>0</v>
      </c>
      <c r="I61" s="165">
        <f>'Player &amp; Official Payments'!U24</f>
        <v>0</v>
      </c>
      <c r="J61" s="193"/>
      <c r="K61" s="163">
        <f t="shared" si="0"/>
        <v>0</v>
      </c>
      <c r="L61" s="192"/>
      <c r="M61" s="195"/>
      <c r="N61" s="195"/>
      <c r="O61" s="194"/>
      <c r="P61" s="160"/>
      <c r="Q61" s="160"/>
      <c r="R61" s="160"/>
      <c r="S61" s="160"/>
      <c r="T61" s="160"/>
    </row>
    <row r="62" spans="1:20" x14ac:dyDescent="0.2">
      <c r="A62" s="161">
        <v>20</v>
      </c>
      <c r="B62" s="323" t="str">
        <f>CONCATENATE(Team!A28,Team!D28,Team!B28)</f>
        <v xml:space="preserve"> </v>
      </c>
      <c r="C62" s="324"/>
      <c r="D62" s="324"/>
      <c r="E62" s="324"/>
      <c r="F62" s="324"/>
      <c r="G62" s="325"/>
      <c r="H62" s="163">
        <f>IF(H40&gt;19,((H37+I63)/H40),0)</f>
        <v>0</v>
      </c>
      <c r="I62" s="165">
        <f>'Player &amp; Official Payments'!U25</f>
        <v>0</v>
      </c>
      <c r="J62" s="193"/>
      <c r="K62" s="163">
        <f t="shared" si="0"/>
        <v>0</v>
      </c>
      <c r="L62" s="192"/>
      <c r="M62" s="195"/>
      <c r="N62" s="195"/>
      <c r="O62" s="194"/>
      <c r="P62" s="160"/>
      <c r="Q62" s="160"/>
      <c r="R62" s="160"/>
      <c r="S62" s="160"/>
      <c r="T62" s="160"/>
    </row>
    <row r="63" spans="1:20" hidden="1" x14ac:dyDescent="0.2">
      <c r="A63" s="164"/>
      <c r="B63" s="144"/>
      <c r="C63" s="145"/>
      <c r="D63" s="145"/>
      <c r="E63" s="145"/>
      <c r="F63" s="145"/>
      <c r="G63" s="145"/>
      <c r="H63" s="163"/>
      <c r="I63" s="165">
        <f>SUM(I43:I62)</f>
        <v>884</v>
      </c>
      <c r="J63" s="160"/>
      <c r="K63" s="163"/>
      <c r="L63" s="160"/>
      <c r="M63" s="160"/>
      <c r="N63" s="160"/>
      <c r="O63" s="160"/>
      <c r="P63" s="160"/>
      <c r="Q63" s="160"/>
      <c r="R63" s="160"/>
      <c r="S63" s="160"/>
      <c r="T63" s="160"/>
    </row>
    <row r="64" spans="1:20" x14ac:dyDescent="0.2">
      <c r="A64" s="160"/>
      <c r="B64" s="160"/>
      <c r="C64" s="160"/>
      <c r="D64" s="160"/>
      <c r="E64" s="160"/>
      <c r="F64" s="160"/>
      <c r="G64" s="160"/>
      <c r="H64" s="163"/>
      <c r="I64" s="160"/>
      <c r="J64" s="160"/>
      <c r="K64" s="160"/>
      <c r="L64" s="160"/>
      <c r="M64" s="160"/>
      <c r="N64" s="160"/>
      <c r="O64" s="160"/>
      <c r="P64" s="160"/>
      <c r="Q64" s="160"/>
      <c r="R64" s="160"/>
      <c r="S64" s="160"/>
      <c r="T64" s="160"/>
    </row>
    <row r="65" spans="1:20" x14ac:dyDescent="0.2">
      <c r="A65" s="97" t="s">
        <v>38</v>
      </c>
      <c r="B65" s="160"/>
      <c r="C65" s="160"/>
      <c r="D65" s="160"/>
      <c r="E65" s="160"/>
      <c r="F65" s="160"/>
      <c r="G65" s="160"/>
      <c r="I65" s="160"/>
      <c r="J65" s="160" t="s">
        <v>60</v>
      </c>
      <c r="K65" s="163">
        <f>SUM(K43:K62)</f>
        <v>0</v>
      </c>
      <c r="L65" s="160"/>
      <c r="M65" s="160"/>
      <c r="N65" s="160"/>
      <c r="O65" s="160"/>
      <c r="P65" s="160"/>
      <c r="Q65" s="160"/>
      <c r="R65" s="160"/>
      <c r="S65" s="160"/>
      <c r="T65" s="160"/>
    </row>
    <row r="66" spans="1:20" x14ac:dyDescent="0.2">
      <c r="A66" s="160"/>
      <c r="B66" s="160"/>
      <c r="C66" s="160"/>
      <c r="D66" s="160"/>
      <c r="E66" s="160"/>
      <c r="F66" s="160"/>
      <c r="G66" s="160"/>
      <c r="H66" s="160"/>
      <c r="I66" s="160"/>
      <c r="J66" s="160" t="s">
        <v>64</v>
      </c>
      <c r="K66" s="166">
        <f>SUM(O43:O62)</f>
        <v>0</v>
      </c>
      <c r="L66" s="160"/>
      <c r="M66" s="160"/>
      <c r="N66" s="160"/>
      <c r="O66" s="160"/>
      <c r="P66" s="160"/>
      <c r="Q66" s="160"/>
      <c r="R66" s="160"/>
      <c r="S66" s="160"/>
      <c r="T66" s="160"/>
    </row>
    <row r="67" spans="1:20" x14ac:dyDescent="0.2">
      <c r="A67" s="160"/>
      <c r="B67" s="160"/>
      <c r="C67" s="160"/>
      <c r="D67" s="160"/>
      <c r="E67" s="160"/>
      <c r="F67" s="160"/>
      <c r="G67" s="160"/>
      <c r="H67" s="160"/>
      <c r="I67" s="160"/>
      <c r="J67" s="160" t="s">
        <v>63</v>
      </c>
      <c r="K67" s="159">
        <f>K65-K66</f>
        <v>0</v>
      </c>
      <c r="L67" s="160"/>
      <c r="M67" s="160"/>
      <c r="N67" s="160"/>
      <c r="O67" s="160"/>
      <c r="P67" s="160"/>
      <c r="Q67" s="160"/>
      <c r="R67" s="160"/>
      <c r="S67" s="160"/>
      <c r="T67" s="160"/>
    </row>
    <row r="68" spans="1:20" x14ac:dyDescent="0.2">
      <c r="A68" s="160"/>
      <c r="B68" s="160"/>
      <c r="C68" s="160"/>
      <c r="D68" s="160"/>
      <c r="E68" s="160"/>
      <c r="F68" s="160"/>
      <c r="G68" s="160"/>
      <c r="H68" s="160"/>
      <c r="I68" s="160"/>
      <c r="J68" s="160"/>
      <c r="K68" s="160"/>
      <c r="L68" s="160"/>
      <c r="M68" s="160"/>
      <c r="N68" s="160"/>
      <c r="O68" s="160"/>
      <c r="P68" s="160"/>
      <c r="Q68" s="160"/>
      <c r="R68" s="160"/>
      <c r="S68" s="160"/>
      <c r="T68" s="160"/>
    </row>
    <row r="69" spans="1:20" x14ac:dyDescent="0.2">
      <c r="A69" s="160"/>
      <c r="B69" s="160"/>
      <c r="C69" s="160"/>
      <c r="D69" s="160"/>
      <c r="E69" s="160"/>
      <c r="F69" s="160"/>
      <c r="G69" s="160"/>
      <c r="H69" s="160"/>
      <c r="I69" s="160"/>
      <c r="J69" s="160"/>
      <c r="K69" s="160"/>
      <c r="L69" s="160"/>
      <c r="M69" s="160"/>
      <c r="N69" s="160"/>
      <c r="O69" s="160"/>
      <c r="P69" s="160"/>
      <c r="Q69" s="160"/>
      <c r="R69" s="160"/>
      <c r="S69" s="160"/>
      <c r="T69" s="160"/>
    </row>
    <row r="70" spans="1:20" x14ac:dyDescent="0.2">
      <c r="A70" s="160"/>
      <c r="B70" s="160"/>
      <c r="C70" s="160"/>
      <c r="D70" s="160"/>
      <c r="E70" s="160"/>
      <c r="F70" s="160"/>
      <c r="G70" s="160"/>
      <c r="H70" s="160"/>
      <c r="I70" s="160"/>
      <c r="J70" s="160"/>
      <c r="K70" s="160"/>
      <c r="L70" s="160"/>
      <c r="M70" s="160"/>
      <c r="N70" s="160"/>
      <c r="O70" s="160"/>
      <c r="P70" s="160"/>
      <c r="Q70" s="160"/>
      <c r="R70" s="160"/>
      <c r="S70" s="160"/>
      <c r="T70" s="160"/>
    </row>
    <row r="71" spans="1:20" x14ac:dyDescent="0.2">
      <c r="A71" s="160"/>
      <c r="B71" s="160"/>
      <c r="C71" s="160"/>
      <c r="D71" s="160"/>
      <c r="E71" s="160"/>
      <c r="F71" s="160"/>
      <c r="G71" s="160"/>
      <c r="H71" s="160"/>
      <c r="I71" s="160"/>
      <c r="J71" s="160"/>
      <c r="K71" s="160"/>
      <c r="L71" s="160"/>
      <c r="M71" s="160"/>
      <c r="N71" s="160"/>
      <c r="O71" s="160"/>
      <c r="P71" s="160"/>
      <c r="Q71" s="160"/>
      <c r="R71" s="160"/>
      <c r="S71" s="160"/>
      <c r="T71" s="160"/>
    </row>
    <row r="72" spans="1:20" x14ac:dyDescent="0.2">
      <c r="A72" s="160"/>
      <c r="B72" s="160"/>
      <c r="C72" s="160"/>
      <c r="D72" s="160"/>
      <c r="E72" s="160"/>
      <c r="F72" s="160"/>
      <c r="G72" s="160"/>
      <c r="H72" s="160"/>
      <c r="I72" s="160"/>
      <c r="J72" s="160"/>
      <c r="K72" s="160"/>
      <c r="L72" s="160"/>
      <c r="M72" s="160"/>
      <c r="N72" s="160"/>
      <c r="O72" s="160"/>
      <c r="P72" s="160"/>
      <c r="Q72" s="160"/>
      <c r="R72" s="160"/>
      <c r="S72" s="160"/>
      <c r="T72" s="160"/>
    </row>
    <row r="73" spans="1:20" x14ac:dyDescent="0.2">
      <c r="A73" s="160"/>
      <c r="B73" s="160"/>
      <c r="C73" s="160"/>
      <c r="D73" s="160"/>
      <c r="E73" s="160"/>
      <c r="F73" s="160"/>
      <c r="G73" s="160"/>
      <c r="H73" s="160"/>
      <c r="I73" s="160"/>
      <c r="J73" s="160"/>
      <c r="K73" s="160"/>
      <c r="L73" s="160"/>
      <c r="M73" s="160"/>
      <c r="N73" s="160"/>
      <c r="O73" s="160"/>
      <c r="P73" s="160"/>
      <c r="Q73" s="160"/>
      <c r="R73" s="160"/>
      <c r="S73" s="160"/>
      <c r="T73" s="160"/>
    </row>
    <row r="74" spans="1:20" x14ac:dyDescent="0.2">
      <c r="A74" s="160"/>
      <c r="B74" s="160"/>
      <c r="C74" s="160"/>
      <c r="D74" s="160"/>
      <c r="E74" s="160"/>
      <c r="F74" s="160"/>
      <c r="G74" s="160"/>
      <c r="H74" s="160"/>
      <c r="I74" s="160"/>
      <c r="J74" s="160"/>
      <c r="K74" s="160"/>
      <c r="L74" s="160"/>
      <c r="M74" s="160"/>
      <c r="N74" s="160"/>
      <c r="O74" s="160"/>
      <c r="P74" s="160"/>
      <c r="Q74" s="160"/>
      <c r="R74" s="160"/>
      <c r="S74" s="160"/>
      <c r="T74" s="160"/>
    </row>
    <row r="75" spans="1:20" x14ac:dyDescent="0.2">
      <c r="A75" s="160"/>
      <c r="B75" s="160"/>
      <c r="C75" s="160"/>
      <c r="D75" s="160"/>
      <c r="E75" s="160"/>
      <c r="F75" s="160"/>
      <c r="G75" s="160"/>
      <c r="H75" s="160"/>
      <c r="I75" s="160"/>
      <c r="J75" s="160"/>
      <c r="K75" s="160"/>
      <c r="L75" s="160"/>
      <c r="M75" s="160"/>
      <c r="N75" s="160"/>
      <c r="O75" s="160"/>
      <c r="P75" s="160"/>
      <c r="Q75" s="160"/>
      <c r="R75" s="160"/>
      <c r="S75" s="160"/>
      <c r="T75" s="160"/>
    </row>
    <row r="76" spans="1:20" x14ac:dyDescent="0.2">
      <c r="A76" s="160"/>
      <c r="B76" s="160"/>
      <c r="C76" s="160"/>
      <c r="D76" s="160"/>
      <c r="E76" s="160"/>
      <c r="F76" s="160"/>
      <c r="G76" s="160"/>
      <c r="H76" s="160"/>
      <c r="I76" s="160"/>
      <c r="J76" s="160"/>
      <c r="K76" s="160"/>
      <c r="L76" s="160"/>
      <c r="M76" s="160"/>
      <c r="N76" s="160"/>
      <c r="O76" s="160"/>
      <c r="P76" s="160"/>
      <c r="Q76" s="160"/>
      <c r="R76" s="160"/>
      <c r="S76" s="160"/>
      <c r="T76" s="160"/>
    </row>
    <row r="77" spans="1:20" x14ac:dyDescent="0.2">
      <c r="A77" s="160"/>
      <c r="B77" s="160"/>
      <c r="C77" s="160"/>
      <c r="D77" s="160"/>
      <c r="E77" s="160"/>
      <c r="F77" s="160"/>
      <c r="G77" s="160"/>
      <c r="H77" s="160"/>
      <c r="I77" s="160"/>
      <c r="J77" s="160"/>
      <c r="K77" s="160"/>
      <c r="L77" s="160"/>
      <c r="M77" s="160"/>
      <c r="N77" s="160"/>
      <c r="O77" s="160"/>
      <c r="P77" s="160"/>
      <c r="Q77" s="160"/>
      <c r="R77" s="160"/>
      <c r="S77" s="160"/>
      <c r="T77" s="160"/>
    </row>
    <row r="78" spans="1:20" x14ac:dyDescent="0.2">
      <c r="A78" s="160"/>
      <c r="B78" s="160"/>
      <c r="C78" s="160"/>
      <c r="D78" s="160"/>
      <c r="E78" s="160"/>
      <c r="F78" s="160"/>
      <c r="G78" s="160"/>
      <c r="H78" s="160"/>
      <c r="I78" s="160"/>
      <c r="J78" s="160"/>
      <c r="K78" s="160"/>
      <c r="L78" s="160"/>
      <c r="M78" s="160"/>
      <c r="N78" s="160"/>
      <c r="O78" s="160"/>
      <c r="P78" s="160"/>
      <c r="Q78" s="160"/>
      <c r="R78" s="160"/>
      <c r="S78" s="160"/>
      <c r="T78" s="160"/>
    </row>
    <row r="79" spans="1:20" x14ac:dyDescent="0.2">
      <c r="A79" s="160"/>
      <c r="B79" s="160"/>
      <c r="C79" s="160"/>
      <c r="D79" s="160"/>
      <c r="E79" s="160"/>
      <c r="F79" s="160"/>
      <c r="G79" s="160"/>
      <c r="H79" s="160"/>
      <c r="I79" s="160"/>
      <c r="J79" s="160"/>
      <c r="K79" s="160"/>
      <c r="L79" s="160"/>
      <c r="M79" s="160"/>
      <c r="N79" s="160"/>
      <c r="O79" s="160"/>
      <c r="P79" s="160"/>
      <c r="Q79" s="160"/>
      <c r="R79" s="160"/>
      <c r="S79" s="160"/>
      <c r="T79" s="160"/>
    </row>
    <row r="80" spans="1:20" x14ac:dyDescent="0.2">
      <c r="A80" s="160"/>
      <c r="B80" s="160"/>
      <c r="C80" s="160"/>
      <c r="D80" s="160"/>
      <c r="E80" s="160"/>
      <c r="F80" s="160"/>
      <c r="G80" s="160"/>
      <c r="H80" s="160"/>
      <c r="I80" s="160"/>
      <c r="J80" s="160"/>
      <c r="K80" s="160"/>
      <c r="L80" s="160"/>
      <c r="M80" s="160"/>
      <c r="N80" s="160"/>
      <c r="O80" s="160"/>
      <c r="P80" s="160"/>
      <c r="Q80" s="160"/>
      <c r="R80" s="160"/>
      <c r="S80" s="160"/>
      <c r="T80" s="160"/>
    </row>
    <row r="81" spans="1:20" x14ac:dyDescent="0.2">
      <c r="A81" s="160"/>
      <c r="B81" s="160"/>
      <c r="C81" s="160"/>
      <c r="D81" s="160"/>
      <c r="E81" s="160"/>
      <c r="F81" s="160"/>
      <c r="G81" s="160"/>
      <c r="H81" s="160"/>
      <c r="I81" s="160"/>
      <c r="J81" s="160"/>
      <c r="K81" s="160"/>
      <c r="L81" s="160"/>
      <c r="M81" s="160"/>
      <c r="N81" s="160"/>
      <c r="O81" s="160"/>
      <c r="P81" s="160"/>
      <c r="Q81" s="160"/>
      <c r="R81" s="160"/>
      <c r="S81" s="160"/>
      <c r="T81" s="160"/>
    </row>
  </sheetData>
  <sheetProtection password="C4B2" sheet="1"/>
  <protectedRanges>
    <protectedRange password="FD1D" sqref="B43:B62" name="Range1"/>
  </protectedRanges>
  <mergeCells count="22">
    <mergeCell ref="B61:G61"/>
    <mergeCell ref="B62:G62"/>
    <mergeCell ref="B56:G56"/>
    <mergeCell ref="B57:G57"/>
    <mergeCell ref="B58:G58"/>
    <mergeCell ref="B59:G59"/>
    <mergeCell ref="B49:G49"/>
    <mergeCell ref="B50:G50"/>
    <mergeCell ref="B55:G55"/>
    <mergeCell ref="B60:G60"/>
    <mergeCell ref="B52:G52"/>
    <mergeCell ref="B53:G53"/>
    <mergeCell ref="B54:G54"/>
    <mergeCell ref="B51:G51"/>
    <mergeCell ref="E5:H5"/>
    <mergeCell ref="E6:H6"/>
    <mergeCell ref="B47:G47"/>
    <mergeCell ref="B48:G48"/>
    <mergeCell ref="B43:G43"/>
    <mergeCell ref="B44:G44"/>
    <mergeCell ref="B45:G45"/>
    <mergeCell ref="B46:G46"/>
  </mergeCells>
  <phoneticPr fontId="2" type="noConversion"/>
  <pageMargins left="0.75" right="0.75" top="1" bottom="1" header="0.5" footer="0.5"/>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Team</vt:lpstr>
      <vt:lpstr>Budget</vt:lpstr>
      <vt:lpstr>Training Sheet</vt:lpstr>
      <vt:lpstr>PHA Uniform Order</vt:lpstr>
      <vt:lpstr>Player &amp; Official Payments</vt:lpstr>
      <vt:lpstr>Income Detail</vt:lpstr>
      <vt:lpstr>Expense Detail</vt:lpstr>
      <vt:lpstr>Income Statement </vt:lpstr>
      <vt:lpstr>'Income Statement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Win8</cp:lastModifiedBy>
  <cp:lastPrinted>2013-07-10T07:10:46Z</cp:lastPrinted>
  <dcterms:created xsi:type="dcterms:W3CDTF">2010-02-13T20:38:30Z</dcterms:created>
  <dcterms:modified xsi:type="dcterms:W3CDTF">2016-12-06T02:42:55Z</dcterms:modified>
</cp:coreProperties>
</file>